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TK\Downloads\"/>
    </mc:Choice>
  </mc:AlternateContent>
  <bookViews>
    <workbookView xWindow="0" yWindow="0" windowWidth="21600" windowHeight="9600" tabRatio="899" activeTab="1"/>
  </bookViews>
  <sheets>
    <sheet name="คำแนะนำ" sheetId="13" r:id="rId1"/>
    <sheet name="แบบสรุปประเมินเงินเดือน" sheetId="9" r:id="rId2"/>
    <sheet name="แบบสรุปองค์ประกอบที่ 1 " sheetId="11" r:id="rId3"/>
    <sheet name="หน้าหลักภาระงานขั้นต่ำ " sheetId="1" r:id="rId4"/>
    <sheet name="ภาระงานสอน" sheetId="2" r:id="rId5"/>
    <sheet name="ภาระงานวิจัยและวิชาการอื่น" sheetId="3" r:id="rId6"/>
    <sheet name="ภาระงานบริการวิชาการ" sheetId="4" r:id="rId7"/>
    <sheet name="ภาระงานทำนุฯ" sheetId="5" r:id="rId8"/>
    <sheet name="ภาระงานกิจการนักศึกษา&amp;งานอื่นๆ" sheetId="6" r:id="rId9"/>
    <sheet name="องค์ประกอบที่ 1 " sheetId="10" r:id="rId10"/>
    <sheet name="องค์ประกอบที่ 2" sheetId="8" r:id="rId11"/>
    <sheet name="ช่วงคะแนน" sheetId="12" r:id="rId12"/>
  </sheets>
  <externalReferences>
    <externalReference r:id="rId13"/>
    <externalReference r:id="rId14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0" i="11" l="1"/>
  <c r="E60" i="2" l="1"/>
  <c r="E57" i="2"/>
  <c r="E54" i="2"/>
  <c r="E51" i="2"/>
  <c r="E34" i="2"/>
  <c r="E32" i="2"/>
  <c r="E30" i="2"/>
  <c r="E28" i="2"/>
  <c r="E26" i="2"/>
  <c r="J30" i="3"/>
  <c r="J31" i="3"/>
  <c r="J32" i="3"/>
  <c r="J33" i="3"/>
  <c r="J29" i="3"/>
  <c r="K14" i="3"/>
  <c r="K15" i="3"/>
  <c r="K16" i="3"/>
  <c r="K17" i="3"/>
  <c r="K13" i="3"/>
  <c r="E60" i="9" l="1"/>
  <c r="E55" i="9"/>
  <c r="F55" i="5" l="1"/>
  <c r="F56" i="5"/>
  <c r="F51" i="5"/>
  <c r="F52" i="5"/>
  <c r="F53" i="5"/>
  <c r="F54" i="5"/>
  <c r="L3" i="1" l="1"/>
  <c r="E159" i="8" l="1"/>
  <c r="A159" i="8"/>
  <c r="E142" i="8"/>
  <c r="A142" i="8"/>
  <c r="D183" i="10"/>
  <c r="B183" i="10"/>
  <c r="D168" i="10"/>
  <c r="B168" i="10"/>
  <c r="M13" i="1"/>
  <c r="M12" i="1"/>
  <c r="M11" i="1"/>
  <c r="M10" i="1"/>
  <c r="M9" i="1"/>
  <c r="F47" i="6" l="1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3" i="6"/>
  <c r="F22" i="6"/>
  <c r="F21" i="6"/>
  <c r="F20" i="6"/>
  <c r="F19" i="6"/>
  <c r="F14" i="6"/>
  <c r="F13" i="6"/>
  <c r="F12" i="6"/>
  <c r="F11" i="6"/>
  <c r="F10" i="6"/>
  <c r="E25" i="6" l="1"/>
  <c r="E7" i="6"/>
  <c r="E16" i="6"/>
  <c r="C11" i="12"/>
  <c r="C12" i="12"/>
  <c r="C13" i="12"/>
  <c r="C14" i="12"/>
  <c r="C15" i="12"/>
  <c r="C18" i="12"/>
  <c r="C19" i="12"/>
  <c r="C20" i="12"/>
  <c r="C21" i="12"/>
  <c r="C22" i="12"/>
  <c r="C25" i="12"/>
  <c r="C26" i="12"/>
  <c r="C27" i="12"/>
  <c r="C28" i="12"/>
  <c r="C29" i="12"/>
  <c r="C32" i="12"/>
  <c r="C33" i="12"/>
  <c r="C34" i="12"/>
  <c r="C35" i="12"/>
  <c r="C36" i="12"/>
  <c r="C4" i="12"/>
  <c r="C5" i="12"/>
  <c r="C6" i="12"/>
  <c r="C7" i="12"/>
  <c r="C8" i="12"/>
  <c r="G11" i="12"/>
  <c r="E6" i="6" l="1"/>
  <c r="T36" i="12" l="1"/>
  <c r="S36" i="12"/>
  <c r="T35" i="12"/>
  <c r="S35" i="12"/>
  <c r="L35" i="12"/>
  <c r="J35" i="12"/>
  <c r="M35" i="12" s="1"/>
  <c r="T34" i="12"/>
  <c r="S34" i="12"/>
  <c r="L34" i="12"/>
  <c r="J34" i="12"/>
  <c r="M34" i="12" s="1"/>
  <c r="T33" i="12"/>
  <c r="S33" i="12"/>
  <c r="L33" i="12"/>
  <c r="J33" i="12"/>
  <c r="M33" i="12" s="1"/>
  <c r="T32" i="12"/>
  <c r="S32" i="12"/>
  <c r="L32" i="12"/>
  <c r="J32" i="12"/>
  <c r="M32" i="12" s="1"/>
  <c r="D31" i="12"/>
  <c r="B31" i="12"/>
  <c r="T29" i="12"/>
  <c r="S29" i="12"/>
  <c r="T28" i="12"/>
  <c r="S28" i="12"/>
  <c r="J28" i="12"/>
  <c r="M28" i="12" s="1"/>
  <c r="G28" i="12"/>
  <c r="L28" i="12" s="1"/>
  <c r="T27" i="12"/>
  <c r="S27" i="12"/>
  <c r="J27" i="12"/>
  <c r="M27" i="12" s="1"/>
  <c r="G27" i="12"/>
  <c r="L27" i="12" s="1"/>
  <c r="T26" i="12"/>
  <c r="S26" i="12"/>
  <c r="J26" i="12"/>
  <c r="M26" i="12" s="1"/>
  <c r="G26" i="12"/>
  <c r="L26" i="12" s="1"/>
  <c r="T25" i="12"/>
  <c r="S25" i="12"/>
  <c r="J25" i="12"/>
  <c r="M25" i="12" s="1"/>
  <c r="G25" i="12"/>
  <c r="L25" i="12" s="1"/>
  <c r="D24" i="12"/>
  <c r="B24" i="12"/>
  <c r="T22" i="12"/>
  <c r="S22" i="12"/>
  <c r="T21" i="12"/>
  <c r="S21" i="12"/>
  <c r="J21" i="12"/>
  <c r="M21" i="12" s="1"/>
  <c r="G21" i="12"/>
  <c r="L21" i="12" s="1"/>
  <c r="T20" i="12"/>
  <c r="S20" i="12"/>
  <c r="J20" i="12"/>
  <c r="M20" i="12" s="1"/>
  <c r="G20" i="12"/>
  <c r="L20" i="12" s="1"/>
  <c r="T19" i="12"/>
  <c r="S19" i="12"/>
  <c r="J19" i="12"/>
  <c r="M19" i="12" s="1"/>
  <c r="G19" i="12"/>
  <c r="L19" i="12" s="1"/>
  <c r="T18" i="12"/>
  <c r="S18" i="12"/>
  <c r="J18" i="12"/>
  <c r="M18" i="12" s="1"/>
  <c r="G18" i="12"/>
  <c r="L18" i="12" s="1"/>
  <c r="D17" i="12"/>
  <c r="B17" i="12"/>
  <c r="T15" i="12"/>
  <c r="S15" i="12"/>
  <c r="T14" i="12"/>
  <c r="S14" i="12"/>
  <c r="J14" i="12"/>
  <c r="M14" i="12" s="1"/>
  <c r="G14" i="12"/>
  <c r="L14" i="12" s="1"/>
  <c r="T13" i="12"/>
  <c r="S13" i="12"/>
  <c r="J13" i="12"/>
  <c r="M13" i="12" s="1"/>
  <c r="G13" i="12"/>
  <c r="L13" i="12" s="1"/>
  <c r="T12" i="12"/>
  <c r="S12" i="12"/>
  <c r="J12" i="12"/>
  <c r="M12" i="12" s="1"/>
  <c r="G12" i="12"/>
  <c r="L12" i="12" s="1"/>
  <c r="T11" i="12"/>
  <c r="L11" i="12"/>
  <c r="J11" i="12"/>
  <c r="M11" i="12" s="1"/>
  <c r="D10" i="12"/>
  <c r="B10" i="12"/>
  <c r="T8" i="12"/>
  <c r="S8" i="12"/>
  <c r="T7" i="12"/>
  <c r="S7" i="12"/>
  <c r="J7" i="12"/>
  <c r="M7" i="12" s="1"/>
  <c r="G7" i="12"/>
  <c r="L7" i="12" s="1"/>
  <c r="T6" i="12"/>
  <c r="S6" i="12"/>
  <c r="J6" i="12"/>
  <c r="M6" i="12" s="1"/>
  <c r="G6" i="12"/>
  <c r="L6" i="12" s="1"/>
  <c r="T5" i="12"/>
  <c r="S5" i="12"/>
  <c r="J5" i="12"/>
  <c r="M5" i="12" s="1"/>
  <c r="G5" i="12"/>
  <c r="L5" i="12" s="1"/>
  <c r="T4" i="12"/>
  <c r="S4" i="12"/>
  <c r="J4" i="12"/>
  <c r="M4" i="12" s="1"/>
  <c r="G4" i="12"/>
  <c r="L4" i="12" s="1"/>
  <c r="D3" i="12"/>
  <c r="B3" i="12"/>
  <c r="D2" i="12"/>
  <c r="C2" i="12"/>
  <c r="F49" i="5" l="1"/>
  <c r="F50" i="5"/>
  <c r="F46" i="5"/>
  <c r="F47" i="5"/>
  <c r="F48" i="5"/>
  <c r="F28" i="5"/>
  <c r="F29" i="5"/>
  <c r="F30" i="5"/>
  <c r="F31" i="5"/>
  <c r="F32" i="5"/>
  <c r="F13" i="5"/>
  <c r="F14" i="5"/>
  <c r="F15" i="5"/>
  <c r="F16" i="5"/>
  <c r="F17" i="5"/>
  <c r="F18" i="5"/>
  <c r="F19" i="5"/>
  <c r="F20" i="5"/>
  <c r="F35" i="5" l="1"/>
  <c r="F36" i="5" l="1"/>
  <c r="H12" i="11" l="1"/>
  <c r="D11" i="11"/>
  <c r="H9" i="11"/>
  <c r="H8" i="11"/>
  <c r="C9" i="11"/>
  <c r="C8" i="11"/>
  <c r="D88" i="2"/>
  <c r="D87" i="2" s="1"/>
  <c r="E86" i="2" s="1"/>
  <c r="D85" i="2"/>
  <c r="D84" i="2" s="1"/>
  <c r="E83" i="2" s="1"/>
  <c r="D82" i="2"/>
  <c r="D81" i="2" s="1"/>
  <c r="E80" i="2" s="1"/>
  <c r="D79" i="2"/>
  <c r="D78" i="2" s="1"/>
  <c r="E77" i="2" s="1"/>
  <c r="D76" i="2"/>
  <c r="D75" i="2" s="1"/>
  <c r="E74" i="2" s="1"/>
  <c r="F61" i="9" l="1"/>
  <c r="F56" i="9"/>
  <c r="F23" i="9"/>
  <c r="J12" i="11" l="1"/>
  <c r="D14" i="1"/>
  <c r="D58" i="2" l="1"/>
  <c r="E58" i="2" s="1"/>
  <c r="D55" i="2"/>
  <c r="E55" i="2" s="1"/>
  <c r="D52" i="2"/>
  <c r="E52" i="2" s="1"/>
  <c r="D49" i="2"/>
  <c r="E49" i="2" s="1"/>
  <c r="K154" i="10" l="1"/>
  <c r="J154" i="10"/>
  <c r="J148" i="10"/>
  <c r="J120" i="10"/>
  <c r="J68" i="10"/>
  <c r="J62" i="10"/>
  <c r="L121" i="8"/>
  <c r="F36" i="8" s="1"/>
  <c r="L115" i="8"/>
  <c r="F33" i="8" s="1"/>
  <c r="L33" i="8" s="1"/>
  <c r="L109" i="8"/>
  <c r="F26" i="8" s="1"/>
  <c r="L26" i="8" s="1"/>
  <c r="L103" i="8"/>
  <c r="F35" i="8" s="1"/>
  <c r="L35" i="8" s="1"/>
  <c r="L97" i="8"/>
  <c r="F18" i="8" s="1"/>
  <c r="L18" i="8" s="1"/>
  <c r="L91" i="8"/>
  <c r="F24" i="8" s="1"/>
  <c r="L24" i="8" s="1"/>
  <c r="L85" i="8"/>
  <c r="F29" i="8" s="1"/>
  <c r="L29" i="8" s="1"/>
  <c r="L79" i="8"/>
  <c r="F16" i="8" s="1"/>
  <c r="L16" i="8" s="1"/>
  <c r="L73" i="8"/>
  <c r="F23" i="8" s="1"/>
  <c r="L23" i="8" s="1"/>
  <c r="L67" i="8"/>
  <c r="F31" i="8" s="1"/>
  <c r="L31" i="8" s="1"/>
  <c r="L61" i="8"/>
  <c r="F20" i="8" s="1"/>
  <c r="L20" i="8" s="1"/>
  <c r="L55" i="8"/>
  <c r="F15" i="8" s="1"/>
  <c r="L15" i="8" s="1"/>
  <c r="L49" i="8"/>
  <c r="F22" i="8" s="1"/>
  <c r="L22" i="8" s="1"/>
  <c r="J54" i="3" l="1"/>
  <c r="J55" i="3"/>
  <c r="J53" i="3"/>
  <c r="J48" i="3"/>
  <c r="J47" i="3"/>
  <c r="J46" i="3"/>
  <c r="J41" i="3"/>
  <c r="J40" i="3"/>
  <c r="J39" i="3"/>
  <c r="F22" i="5"/>
  <c r="F21" i="5"/>
  <c r="D10" i="5" s="1"/>
  <c r="K19" i="4"/>
  <c r="K20" i="4"/>
  <c r="K21" i="4"/>
  <c r="K22" i="4"/>
  <c r="K16" i="4"/>
  <c r="K17" i="4"/>
  <c r="K18" i="4"/>
  <c r="K12" i="4"/>
  <c r="K13" i="4"/>
  <c r="K14" i="4"/>
  <c r="K15" i="4"/>
  <c r="K11" i="4"/>
  <c r="G14" i="3"/>
  <c r="G15" i="3"/>
  <c r="G16" i="3"/>
  <c r="G17" i="3"/>
  <c r="G13" i="3"/>
  <c r="G16" i="11" l="1"/>
  <c r="I24" i="11"/>
  <c r="I23" i="11"/>
  <c r="C52" i="10" l="1"/>
  <c r="C53" i="10"/>
  <c r="B53" i="10"/>
  <c r="B52" i="10"/>
  <c r="B41" i="8"/>
  <c r="B40" i="8"/>
  <c r="J62" i="3"/>
  <c r="J63" i="3"/>
  <c r="J64" i="3"/>
  <c r="J65" i="3"/>
  <c r="J66" i="3"/>
  <c r="E8" i="4"/>
  <c r="B4" i="2"/>
  <c r="B4" i="3" s="1"/>
  <c r="B3" i="4" s="1"/>
  <c r="B4" i="5" s="1"/>
  <c r="B4" i="6" s="1"/>
  <c r="C6" i="1"/>
  <c r="C6" i="11" l="1"/>
  <c r="C3" i="1"/>
  <c r="C5" i="11"/>
  <c r="E4" i="1" l="1"/>
  <c r="C12" i="11"/>
  <c r="C10" i="11"/>
  <c r="D6" i="11"/>
  <c r="D5" i="11"/>
  <c r="B5" i="8" l="1"/>
  <c r="B4" i="8"/>
  <c r="B4" i="1"/>
  <c r="I22" i="11" l="1"/>
  <c r="I21" i="11"/>
  <c r="I20" i="11"/>
  <c r="D46" i="2" l="1"/>
  <c r="E45" i="2" s="1"/>
  <c r="D43" i="2"/>
  <c r="E42" i="2" s="1"/>
  <c r="D40" i="2"/>
  <c r="E39" i="2" s="1"/>
  <c r="D37" i="2"/>
  <c r="E36" i="2" s="1"/>
  <c r="D72" i="2" l="1"/>
  <c r="E71" i="2" s="1"/>
  <c r="D70" i="2"/>
  <c r="E69" i="2" s="1"/>
  <c r="D68" i="2"/>
  <c r="E67" i="2" s="1"/>
  <c r="D66" i="2"/>
  <c r="E65" i="2" s="1"/>
  <c r="D64" i="2"/>
  <c r="E63" i="2" s="1"/>
  <c r="D29" i="2" l="1"/>
  <c r="E29" i="2" s="1"/>
  <c r="D19" i="2"/>
  <c r="E18" i="2" s="1"/>
  <c r="D17" i="2"/>
  <c r="E16" i="2" s="1"/>
  <c r="H56" i="10" l="1"/>
  <c r="C56" i="10"/>
  <c r="C55" i="10"/>
  <c r="H54" i="10"/>
  <c r="C54" i="10"/>
  <c r="D91" i="2"/>
  <c r="E91" i="2" s="1"/>
  <c r="D92" i="2"/>
  <c r="E92" i="2" s="1"/>
  <c r="D93" i="2"/>
  <c r="E93" i="2" s="1"/>
  <c r="K160" i="10" l="1"/>
  <c r="E22" i="11" l="1"/>
  <c r="E23" i="11"/>
  <c r="E24" i="11"/>
  <c r="L154" i="10" l="1"/>
  <c r="G23" i="11"/>
  <c r="L148" i="10"/>
  <c r="G24" i="11"/>
  <c r="L68" i="10"/>
  <c r="E21" i="11"/>
  <c r="G21" i="11" s="1"/>
  <c r="L62" i="10"/>
  <c r="E20" i="11"/>
  <c r="G20" i="11" s="1"/>
  <c r="L120" i="10"/>
  <c r="G22" i="11"/>
  <c r="L160" i="10" l="1"/>
  <c r="L161" i="10" s="1"/>
  <c r="K63" i="3"/>
  <c r="L63" i="3"/>
  <c r="K64" i="3"/>
  <c r="L64" i="3"/>
  <c r="K65" i="3"/>
  <c r="L65" i="3"/>
  <c r="K66" i="3"/>
  <c r="I66" i="3" s="1"/>
  <c r="L66" i="3"/>
  <c r="L62" i="3"/>
  <c r="K62" i="3"/>
  <c r="D90" i="2"/>
  <c r="E96" i="2"/>
  <c r="E90" i="2" l="1"/>
  <c r="F89" i="2" s="1"/>
  <c r="I65" i="3"/>
  <c r="I64" i="3"/>
  <c r="I62" i="3"/>
  <c r="I63" i="3"/>
  <c r="D27" i="2" l="1"/>
  <c r="E27" i="2" s="1"/>
  <c r="D31" i="2"/>
  <c r="E31" i="2" s="1"/>
  <c r="D15" i="2"/>
  <c r="E14" i="2" s="1"/>
  <c r="D21" i="2"/>
  <c r="E20" i="2" s="1"/>
  <c r="B6" i="8" l="1"/>
  <c r="B42" i="8" s="1"/>
  <c r="A6" i="2"/>
  <c r="B3" i="6" l="1"/>
  <c r="A3" i="6"/>
  <c r="A5" i="6"/>
  <c r="A1" i="6"/>
  <c r="C4" i="6"/>
  <c r="A4" i="6"/>
  <c r="D4" i="5"/>
  <c r="A4" i="5"/>
  <c r="F45" i="5"/>
  <c r="F44" i="5"/>
  <c r="F43" i="5"/>
  <c r="D39" i="5" s="1"/>
  <c r="F37" i="5"/>
  <c r="F34" i="5"/>
  <c r="F33" i="5"/>
  <c r="B3" i="5"/>
  <c r="A3" i="5"/>
  <c r="A6" i="5"/>
  <c r="A1" i="5"/>
  <c r="D3" i="4"/>
  <c r="J33" i="4"/>
  <c r="J32" i="4"/>
  <c r="J31" i="4"/>
  <c r="J30" i="4"/>
  <c r="J29" i="4"/>
  <c r="J28" i="4"/>
  <c r="B2" i="4"/>
  <c r="A5" i="4"/>
  <c r="D4" i="3"/>
  <c r="A4" i="3"/>
  <c r="A3" i="4" s="1"/>
  <c r="H30" i="3"/>
  <c r="H29" i="3"/>
  <c r="C19" i="3"/>
  <c r="A3" i="3"/>
  <c r="A2" i="4" s="1"/>
  <c r="A6" i="3"/>
  <c r="A1" i="3"/>
  <c r="A1" i="4" s="1"/>
  <c r="D25" i="2"/>
  <c r="E25" i="2" s="1"/>
  <c r="F133" i="2"/>
  <c r="C127" i="2" s="1"/>
  <c r="E127" i="2" s="1"/>
  <c r="E133" i="2"/>
  <c r="C126" i="2" s="1"/>
  <c r="D126" i="2" s="1"/>
  <c r="E126" i="2" s="1"/>
  <c r="D133" i="2"/>
  <c r="C133" i="2"/>
  <c r="C125" i="2" s="1"/>
  <c r="D125" i="2" s="1"/>
  <c r="E125" i="2" s="1"/>
  <c r="F111" i="2"/>
  <c r="C102" i="2" s="1"/>
  <c r="E102" i="2" s="1"/>
  <c r="E111" i="2"/>
  <c r="C101" i="2" s="1"/>
  <c r="D101" i="2" s="1"/>
  <c r="E101" i="2" s="1"/>
  <c r="D111" i="2"/>
  <c r="C111" i="2"/>
  <c r="C100" i="2" s="1"/>
  <c r="E98" i="2"/>
  <c r="C4" i="2"/>
  <c r="A4" i="2"/>
  <c r="E103" i="2"/>
  <c r="D33" i="2"/>
  <c r="E33" i="2" s="1"/>
  <c r="D23" i="2"/>
  <c r="E22" i="2" s="1"/>
  <c r="B3" i="2"/>
  <c r="B3" i="3" s="1"/>
  <c r="A3" i="2"/>
  <c r="D13" i="2"/>
  <c r="E12" i="2" s="1"/>
  <c r="D11" i="2"/>
  <c r="E10" i="2" s="1"/>
  <c r="A1" i="2"/>
  <c r="C39" i="1"/>
  <c r="B39" i="1"/>
  <c r="C10" i="12" s="1"/>
  <c r="A39" i="1"/>
  <c r="C32" i="1"/>
  <c r="B32" i="1"/>
  <c r="C3" i="12" s="1"/>
  <c r="N15" i="1"/>
  <c r="C60" i="1"/>
  <c r="B60" i="1"/>
  <c r="C31" i="12" s="1"/>
  <c r="A60" i="1"/>
  <c r="C53" i="1"/>
  <c r="B53" i="1"/>
  <c r="C24" i="12" s="1"/>
  <c r="A53" i="1"/>
  <c r="C46" i="1"/>
  <c r="B46" i="1"/>
  <c r="C17" i="12" s="1"/>
  <c r="A46" i="1"/>
  <c r="D24" i="5" l="1"/>
  <c r="D100" i="2"/>
  <c r="E100" i="2" s="1"/>
  <c r="E99" i="2" s="1"/>
  <c r="C21" i="3"/>
  <c r="C24" i="3"/>
  <c r="C23" i="3"/>
  <c r="C22" i="3"/>
  <c r="D13" i="1"/>
  <c r="L15" i="3"/>
  <c r="C36" i="3"/>
  <c r="C59" i="3"/>
  <c r="C43" i="3"/>
  <c r="C50" i="3"/>
  <c r="L17" i="3"/>
  <c r="G6" i="8"/>
  <c r="G42" i="8" s="1"/>
  <c r="E124" i="2"/>
  <c r="F124" i="2" s="1"/>
  <c r="L14" i="3"/>
  <c r="L13" i="3"/>
  <c r="B21" i="3"/>
  <c r="J26" i="4"/>
  <c r="L16" i="3"/>
  <c r="H31" i="3"/>
  <c r="H33" i="3"/>
  <c r="H32" i="3"/>
  <c r="D4" i="8"/>
  <c r="D40" i="8" s="1"/>
  <c r="E32" i="9"/>
  <c r="D12" i="1" l="1"/>
  <c r="F12" i="1" s="1"/>
  <c r="D8" i="5"/>
  <c r="F13" i="1"/>
  <c r="O32" i="12"/>
  <c r="F99" i="2"/>
  <c r="C7" i="2" s="1"/>
  <c r="D9" i="1" s="1"/>
  <c r="O4" i="12" s="1"/>
  <c r="P4" i="12" s="1"/>
  <c r="L9" i="1" s="1"/>
  <c r="D11" i="1"/>
  <c r="E7" i="4"/>
  <c r="C10" i="3"/>
  <c r="C26" i="3"/>
  <c r="O25" i="12" l="1"/>
  <c r="F11" i="1"/>
  <c r="O18" i="12"/>
  <c r="D20" i="11"/>
  <c r="F20" i="11" s="1"/>
  <c r="H20" i="11" s="1"/>
  <c r="J20" i="11" s="1"/>
  <c r="K20" i="11" s="1"/>
  <c r="D10" i="1"/>
  <c r="O11" i="12" s="1"/>
  <c r="C9" i="3"/>
  <c r="D5" i="8"/>
  <c r="D41" i="8" s="1"/>
  <c r="G8" i="8"/>
  <c r="G44" i="8" s="1"/>
  <c r="B8" i="8"/>
  <c r="B44" i="8" s="1"/>
  <c r="F10" i="1" l="1"/>
  <c r="G13" i="1" s="1"/>
  <c r="H13" i="1" s="1"/>
  <c r="D15" i="1"/>
  <c r="G12" i="1" l="1"/>
  <c r="H12" i="1" s="1"/>
  <c r="J13" i="1"/>
  <c r="P32" i="12" s="1"/>
  <c r="L13" i="1" s="1"/>
  <c r="D24" i="11" s="1"/>
  <c r="F24" i="11" s="1"/>
  <c r="H24" i="11" s="1"/>
  <c r="J24" i="11" s="1"/>
  <c r="K24" i="11" s="1"/>
  <c r="L36" i="8"/>
  <c r="F130" i="8" s="1"/>
  <c r="J12" i="1" l="1"/>
  <c r="G10" i="1"/>
  <c r="H10" i="1" s="1"/>
  <c r="F133" i="8"/>
  <c r="I133" i="8" s="1"/>
  <c r="F131" i="8"/>
  <c r="F132" i="8"/>
  <c r="G11" i="1" l="1"/>
  <c r="J10" i="1"/>
  <c r="P11" i="12" s="1"/>
  <c r="L10" i="1" s="1"/>
  <c r="D21" i="11" s="1"/>
  <c r="F21" i="11" s="1"/>
  <c r="H21" i="11" s="1"/>
  <c r="J21" i="11" s="1"/>
  <c r="K21" i="11" s="1"/>
  <c r="I130" i="8"/>
  <c r="I132" i="8"/>
  <c r="I131" i="8"/>
  <c r="H11" i="1" l="1"/>
  <c r="I11" i="1" s="1"/>
  <c r="I134" i="8"/>
  <c r="J135" i="8" s="1"/>
  <c r="D30" i="9" s="1"/>
  <c r="P25" i="12" l="1"/>
  <c r="L12" i="1" s="1"/>
  <c r="D23" i="11" s="1"/>
  <c r="F23" i="11" s="1"/>
  <c r="H23" i="11" s="1"/>
  <c r="J23" i="11" s="1"/>
  <c r="K23" i="11" s="1"/>
  <c r="J11" i="1"/>
  <c r="P18" i="12" s="1"/>
  <c r="L11" i="1" s="1"/>
  <c r="D22" i="11" s="1"/>
  <c r="F22" i="11" s="1"/>
  <c r="H22" i="11" s="1"/>
  <c r="J22" i="11" s="1"/>
  <c r="K22" i="11" s="1"/>
  <c r="G135" i="8"/>
  <c r="F30" i="9"/>
  <c r="K25" i="11" l="1"/>
  <c r="D29" i="9" s="1"/>
  <c r="L15" i="1"/>
  <c r="L16" i="1" s="1"/>
  <c r="F29" i="9" l="1"/>
  <c r="F32" i="9" s="1"/>
  <c r="A35" i="9" l="1"/>
  <c r="F34" i="9"/>
  <c r="A38" i="9" s="1"/>
  <c r="A39" i="9"/>
  <c r="A36" i="9" l="1"/>
  <c r="A37" i="9"/>
  <c r="B7" i="8"/>
  <c r="B43" i="8" s="1"/>
  <c r="H55" i="10"/>
  <c r="M6" i="1"/>
  <c r="E3" i="4" l="1"/>
  <c r="E4" i="2"/>
  <c r="E4" i="5"/>
  <c r="D4" i="2"/>
  <c r="D4" i="6"/>
  <c r="E4" i="3"/>
</calcChain>
</file>

<file path=xl/sharedStrings.xml><?xml version="1.0" encoding="utf-8"?>
<sst xmlns="http://schemas.openxmlformats.org/spreadsheetml/2006/main" count="1271" uniqueCount="747">
  <si>
    <t>หน่วยชั่วโมง</t>
  </si>
  <si>
    <t>เกณฑ์ขั้นต่ำ ไม่ต่ำกว่า (หน่วยชั่วโมง)</t>
  </si>
  <si>
    <t>(หน่วยชั่วโมง)</t>
  </si>
  <si>
    <t>รวม</t>
  </si>
  <si>
    <t xml:space="preserve">ภาระงานของข้าราชการพลเรือนในสถาบันอุดมศึกษา </t>
  </si>
  <si>
    <t>จำนวนเรื่อง</t>
  </si>
  <si>
    <t>ผอ.</t>
  </si>
  <si>
    <t>ผู้ประสาน</t>
  </si>
  <si>
    <t>หัวหน้า</t>
  </si>
  <si>
    <t>ชื่อโครงงาน</t>
  </si>
  <si>
    <t>สถานะ</t>
  </si>
  <si>
    <t>อ.ที่ปรึกษาหลัก</t>
  </si>
  <si>
    <t>กรรมการที่ปรึกษาฯ</t>
  </si>
  <si>
    <t>อ.ที่ปรึกษาร่วม</t>
  </si>
  <si>
    <t>แหล่งทุน</t>
  </si>
  <si>
    <t>ต่างประเทศ</t>
  </si>
  <si>
    <t>ภายนอก ม</t>
  </si>
  <si>
    <t>ผลการดำเนินงาน</t>
  </si>
  <si>
    <t>ชื่องานวิจัย</t>
  </si>
  <si>
    <t>ชาติ</t>
  </si>
  <si>
    <t>นานาชาติ</t>
  </si>
  <si>
    <t>ระดับ</t>
  </si>
  <si>
    <t>ชื่อบทความวิชาการ</t>
  </si>
  <si>
    <t>เรื่อง/ วิชา</t>
  </si>
  <si>
    <t>ประเภทเอกสาร</t>
  </si>
  <si>
    <t>ประกอบการสอน</t>
  </si>
  <si>
    <t>คำสอน</t>
  </si>
  <si>
    <t>หนังสือ/ตำรา</t>
  </si>
  <si>
    <t>เรื่อง</t>
  </si>
  <si>
    <t>เผยแพร่ระดับ</t>
  </si>
  <si>
    <t>ได้รับรางวัลระดับ</t>
  </si>
  <si>
    <t>อนุสิทธิบัตร</t>
  </si>
  <si>
    <t>สิทธิบัตร</t>
  </si>
  <si>
    <t>อ.ที่ปรึกษานอก ม.</t>
  </si>
  <si>
    <t>กรรมการนอก ม.</t>
  </si>
  <si>
    <t>กรรมการอ่านผลงานทางวิชาการ</t>
  </si>
  <si>
    <t>กรรมการวิชาชีพ</t>
  </si>
  <si>
    <t>ที่ปรึกษาหน่วยงานระดับ</t>
  </si>
  <si>
    <t>ชั่วโมงจริง</t>
  </si>
  <si>
    <t>ชื่อผลงาน</t>
  </si>
  <si>
    <t>ทรัพย์สินทางปัญญา</t>
  </si>
  <si>
    <t>ภาระงาน</t>
  </si>
  <si>
    <t>ปฏิบัติหน้าที่งานสนับสนุน</t>
  </si>
  <si>
    <t>ปฏิบัติหน้าที่งานสนับสนุน ตำแหน่ง</t>
  </si>
  <si>
    <t>ผู้ช่วยคณบดี</t>
  </si>
  <si>
    <t xml:space="preserve">หัวหน้าภาควิชา </t>
  </si>
  <si>
    <t>หัวหน้าสำนักงานคณบดี</t>
  </si>
  <si>
    <t>หัวหน้าสำนักงาน</t>
  </si>
  <si>
    <t>ผู้อำนวยการ</t>
  </si>
  <si>
    <t>หัวหน้าสาขาวิชา</t>
  </si>
  <si>
    <t>อาจารย์ผู้รับผิดชอบหลักสูตร</t>
  </si>
  <si>
    <t xml:space="preserve">หัวหน้างาน </t>
  </si>
  <si>
    <t>-</t>
  </si>
  <si>
    <t>ตำแหน่ง</t>
  </si>
  <si>
    <t>ตำแหน่งงาน</t>
  </si>
  <si>
    <t>อาจารย์</t>
  </si>
  <si>
    <t>ผู้ช่วยศาสตราจารย์</t>
  </si>
  <si>
    <t>รองศาสตราจารย์</t>
  </si>
  <si>
    <t>ง) บทความทางวิชาการ</t>
  </si>
  <si>
    <t>ศาสตราจารย์</t>
  </si>
  <si>
    <t>หน่วยงานที่รับผิดชอบ</t>
  </si>
  <si>
    <t>หน่วยงาน</t>
  </si>
  <si>
    <t>ประเภทงาน</t>
  </si>
  <si>
    <t>กรอกเฉพาะช่องที่มีพื้นหลังสีเขียว</t>
  </si>
  <si>
    <t>รายละเอียด</t>
  </si>
  <si>
    <t>รองคณบดี</t>
  </si>
  <si>
    <t>รองอธิการบดี</t>
  </si>
  <si>
    <t>คณบดี</t>
  </si>
  <si>
    <t>ผู้อำนวยการสถาบัน</t>
  </si>
  <si>
    <t>ผู้ช่วยอธิการบดี</t>
  </si>
  <si>
    <t xml:space="preserve">ตำแหน่งปฏิบัติหน้าที่ผู้บริหาร/งานสนับสนุน </t>
  </si>
  <si>
    <t>รองผู้อำนวยการสถาบัน</t>
  </si>
  <si>
    <t>ผู้อำนวยการสำนักที่เทียบเท่าคณะ</t>
  </si>
  <si>
    <t>รองผู้อำนวยการสำนักที่เทียบเท่าคณะ</t>
  </si>
  <si>
    <t>ผู้อำนวยการกอง</t>
  </si>
  <si>
    <t>กรอกตัวเลขเฉพาะช่องที่มีพื้นหลังสีเขียว</t>
  </si>
  <si>
    <t>ชม.จริงต่อภาคฯ</t>
  </si>
  <si>
    <t>เลขที่คำสั่ง (ถ้ามี)</t>
  </si>
  <si>
    <t>ภายใน ม/ส่วนตัว</t>
  </si>
  <si>
    <t>จำนวนนักศึกษา (คน)</t>
  </si>
  <si>
    <t xml:space="preserve">ปี พ.ศ. </t>
  </si>
  <si>
    <r>
      <t xml:space="preserve">รอบการประเมิน    </t>
    </r>
    <r>
      <rPr>
        <sz val="16"/>
        <rFont val="Wingdings 2"/>
        <family val="1"/>
        <charset val="2"/>
      </rPr>
      <t/>
    </r>
  </si>
  <si>
    <t>R</t>
  </si>
  <si>
    <t>มหาวิทยาลัยเทคโนโลยีราชมงคลกรุงเทพ</t>
  </si>
  <si>
    <t>คำชี้แจง</t>
  </si>
  <si>
    <t>ผลการประเมิน</t>
  </si>
  <si>
    <t>คำแนะนำ</t>
  </si>
  <si>
    <t>สมรรถนะ</t>
  </si>
  <si>
    <t>คะแนน</t>
  </si>
  <si>
    <t xml:space="preserve"> หลักเกณฑ์การประเมิน</t>
  </si>
  <si>
    <t>จำนวนสมรรถนะ</t>
  </si>
  <si>
    <t>X</t>
  </si>
  <si>
    <t>=</t>
  </si>
  <si>
    <t xml:space="preserve">                                                                       </t>
  </si>
  <si>
    <t>ลายมือชื่อ..................................................................................... (ผู้รับการประเมิน)</t>
  </si>
  <si>
    <t>วันที่.....................เดือน......................................... พ.ศ. ........................</t>
  </si>
  <si>
    <t xml:space="preserve">    ตำรา (หนังสือ)</t>
  </si>
  <si>
    <t xml:space="preserve">    ตำรา (หนังสือ) (ต่อ)</t>
  </si>
  <si>
    <t xml:space="preserve">    หรือพัฒนา</t>
  </si>
  <si>
    <t xml:space="preserve"> ได้รับมอบหมาย</t>
  </si>
  <si>
    <t>สมรรถนะด้านการมาปฏิบัติราชการ</t>
  </si>
  <si>
    <t>รอบการประเมิน</t>
  </si>
  <si>
    <t xml:space="preserve">ชื่อผู้รับการประเมิน                                                                       </t>
  </si>
  <si>
    <t>น้ำหนัก</t>
  </si>
  <si>
    <t>องค์ประกอบการประเมิน</t>
  </si>
  <si>
    <t>รวมคะแนน</t>
  </si>
  <si>
    <t>(ก)</t>
  </si>
  <si>
    <t>(ข)</t>
  </si>
  <si>
    <t>(ก) x (ข)</t>
  </si>
  <si>
    <t>องค์ประกอบอื่น (ถ้ามี)</t>
  </si>
  <si>
    <t>ระดับผลการประเมิน</t>
  </si>
  <si>
    <t>ดีเด่น</t>
  </si>
  <si>
    <t>ดีมาก</t>
  </si>
  <si>
    <t>ดี</t>
  </si>
  <si>
    <t>พอใช้</t>
  </si>
  <si>
    <t>ต้องปรับปรุง</t>
  </si>
  <si>
    <t>ความรู้/ทักษะ/สมรรถนะ</t>
  </si>
  <si>
    <t>วิธีการพัฒนา</t>
  </si>
  <si>
    <t>ช่วงเวลาที่ต้องการ</t>
  </si>
  <si>
    <t>ที่ต้องได้รับการพัฒนา</t>
  </si>
  <si>
    <t xml:space="preserve">  ผู้รับการประเมิน:</t>
  </si>
  <si>
    <t xml:space="preserve">  ผู้ประเมิน:</t>
  </si>
  <si>
    <t xml:space="preserve">  ผู้บังคับบัญชาเหนือขึ้นไป:</t>
  </si>
  <si>
    <t xml:space="preserve">  ผู้บังคับบัญชาเหนือขึ้นไป (ถ้ามี):</t>
  </si>
  <si>
    <t xml:space="preserve">      ผลรวมคะแนน                               =</t>
  </si>
  <si>
    <t xml:space="preserve">แบบข้อตกลงการประเมินพฤติกรรมการปฏิบัติราชการของข้าราชการ (สมรรถนะ) ของข้าราชการพลเรือนในสถาบันอุดมศึกษา </t>
  </si>
  <si>
    <t xml:space="preserve">    หรือพัฒนา (ต่อ)</t>
  </si>
  <si>
    <t xml:space="preserve">  </t>
  </si>
  <si>
    <t xml:space="preserve">สังกัด </t>
  </si>
  <si>
    <t xml:space="preserve">ชื่อผู้ประเมิน (นาย/นาง/นางสาว)                                                                 </t>
  </si>
  <si>
    <t xml:space="preserve">ตำแหน่งทางบริหาร </t>
  </si>
  <si>
    <t>ตำแหน่ง/ระดับ</t>
  </si>
  <si>
    <t xml:space="preserve">ชื่อผู้รับการประเมิน  </t>
  </si>
  <si>
    <t>ชื่อหัวหน้าภาควิชา/ผู้ประเมิน</t>
  </si>
  <si>
    <t xml:space="preserve">               -  สำหรับคะแนนองค์ประกอบด้านผลสัมฤทธิ์ของงาน  ให้นำมาจากแบบประเมิน  ผลสัมฤทธิ์ของงานโดยให้แนบท้ายแบบสรุปฉบับนี้</t>
  </si>
  <si>
    <t xml:space="preserve">            -  สำหรับคะแนนองค์ประกอบด้านพฤติกรรมการปฏิบัติราชการ  ให้นำมาจากแบบประเมินสมรรถนะโดยให้แนบท้ายแบบสรุปฉบับนี้</t>
  </si>
  <si>
    <t>ผลการดำเนินงาน    (หน่วยชั่วโมง)</t>
  </si>
  <si>
    <t>คณะ</t>
  </si>
  <si>
    <t>กรรมการโครงงานไม่มีระบุไว้ในประกาศ จะสามารถนำมานับรวมได้หรือไม่</t>
  </si>
  <si>
    <t>รายการ</t>
  </si>
  <si>
    <t xml:space="preserve">ชื่อบทความวิจัย </t>
  </si>
  <si>
    <t>ผู้ร่วม(ร้อยละ)</t>
  </si>
  <si>
    <t>(น.ชม.)</t>
  </si>
  <si>
    <t>น.ชม.</t>
  </si>
  <si>
    <t>อ้างอิงจากค่าน้ำหนักภาระงานของงานวิจัยของรอบที่ผ่านมา</t>
  </si>
  <si>
    <t>......................</t>
  </si>
  <si>
    <t>หมายเหตุ</t>
  </si>
  <si>
    <t>ชื่อวิทยานิพนธ์ / การค้นคว้าอิสระ</t>
  </si>
  <si>
    <t>รายวิชาภาคทฤษฎี ระดับปริญญาตรี</t>
  </si>
  <si>
    <t>รายวิชาภาคทฤษฎี ระดับบัณฑิตศึกษา</t>
  </si>
  <si>
    <t>กรรมการโครงงานฯ ไม่มีระบุไว้ในประกาศ จะสามารถนำมานับรวมได้หรือไม่ เท่าไหร่ ตอนนี้คิดเท่ากับกรรมการวิทยานิพนธ์</t>
  </si>
  <si>
    <t>.................</t>
  </si>
  <si>
    <t>สรุปคะแนนส่วนปฏิบัติราชการตามภาระงานขั้นต่ำ =</t>
  </si>
  <si>
    <t>สมรรถนะหลัก ได้แก่</t>
  </si>
  <si>
    <t>สมรรถนะเฉพาะฯ ได้แก่</t>
  </si>
  <si>
    <t>ระดับตำแหน่ง</t>
  </si>
  <si>
    <t xml:space="preserve">ชื่อผู้ประเมิน </t>
  </si>
  <si>
    <t>ระดับความสำเร็จในการจัดทำ</t>
  </si>
  <si>
    <t xml:space="preserve">    </t>
  </si>
  <si>
    <t>ตามประกาศไม่มีกรณี จำนวนหลายกลุ่ม    จึงพิจารณาแนวคิดแบบทฤษฎี</t>
  </si>
  <si>
    <t>อาจารย์ผู้สอน</t>
  </si>
  <si>
    <t>ช่วงเกณฑ์การให้คะแนน</t>
  </si>
  <si>
    <t>ภาระงานขั้นต่ำ</t>
  </si>
  <si>
    <t>สัดส่วน</t>
  </si>
  <si>
    <t xml:space="preserve">ภาระงานวิจัยและงานวิชาการอื่น  </t>
  </si>
  <si>
    <t xml:space="preserve">ภาระงานบริการวิชาการ  </t>
  </si>
  <si>
    <t xml:space="preserve">ภาระงานทำนุบำรุงศิลปวัฒนธรรม  </t>
  </si>
  <si>
    <t xml:space="preserve">ภาระงานเกี่ยวกับงานกิจการนักศึกษา ภาระงานอื่นๆ  </t>
  </si>
  <si>
    <t xml:space="preserve">(ก) </t>
  </si>
  <si>
    <t>(ค)</t>
  </si>
  <si>
    <t>(ง)</t>
  </si>
  <si>
    <t>(ค) + (ง)</t>
  </si>
  <si>
    <t>(จ)</t>
  </si>
  <si>
    <t>(ฉ)</t>
  </si>
  <si>
    <t>(ช)</t>
  </si>
  <si>
    <t>(จ) x (ฉ)</t>
  </si>
  <si>
    <t>วิศวกรรมศาสตร์</t>
  </si>
  <si>
    <t>£</t>
  </si>
  <si>
    <t>สาขาวิชา</t>
  </si>
  <si>
    <t>ภาควิชา</t>
  </si>
  <si>
    <t>(ซ)</t>
  </si>
  <si>
    <t>(ก) ร้อยละ</t>
  </si>
  <si>
    <t>(ข) ร้อยละ</t>
  </si>
  <si>
    <t xml:space="preserve">น้ำหนัก </t>
  </si>
  <si>
    <t>รายวิชา …………………………………………………(หน่วยกิต)</t>
  </si>
  <si>
    <t>สำหรับวิชาวิทยานิพนธ์</t>
  </si>
  <si>
    <t>........................................................................................</t>
  </si>
  <si>
    <t>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</si>
  <si>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..................................................................................................</t>
  </si>
  <si>
    <t>.............................................................................................................................................................................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</si>
  <si>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................................................................................................................................................................</t>
  </si>
  <si>
    <t xml:space="preserve">เกณฑ์ขั้นต่ำ ไม่ต่ำกว่า </t>
  </si>
  <si>
    <t>.........................................................................................................</t>
  </si>
  <si>
    <t>……………………….</t>
  </si>
  <si>
    <t>………………………………</t>
  </si>
  <si>
    <t>ชื่อผู้รับการประเมิน</t>
  </si>
  <si>
    <t>…………………………………………………………………….</t>
  </si>
  <si>
    <t>..................................................................................................................................................</t>
  </si>
  <si>
    <t>.................................................................................</t>
  </si>
  <si>
    <t>ภาระงานอื่น ๆ ที่ได้รับมอบหมาย</t>
  </si>
  <si>
    <t xml:space="preserve">    ศิลปวัฒนธรรม</t>
  </si>
  <si>
    <t>วิทยาลัยนานาชาติ</t>
  </si>
  <si>
    <t>ครุศาสตร์อุตสาหกรรม</t>
  </si>
  <si>
    <t>เทคโนโลยีคหกรรมศาสตร์</t>
  </si>
  <si>
    <t>วิทยาศาสตร์และเทคโนโลยี</t>
  </si>
  <si>
    <t>บริหารธุรกิจ</t>
  </si>
  <si>
    <t>ศิลปศาสตร์</t>
  </si>
  <si>
    <t>อุตสาหกรรมสิ่งทอ</t>
  </si>
  <si>
    <t xml:space="preserve">     และงานวิชาการอื่น </t>
  </si>
  <si>
    <r>
      <t>ตำแหน่ง</t>
    </r>
    <r>
      <rPr>
        <sz val="10"/>
        <rFont val="Tahoma"/>
        <family val="2"/>
      </rPr>
      <t>.</t>
    </r>
    <r>
      <rPr>
        <b/>
        <sz val="10"/>
        <rFont val="Tahoma"/>
        <family val="2"/>
      </rPr>
      <t xml:space="preserve">                                                             </t>
    </r>
  </si>
  <si>
    <r>
      <t>ระดับตำแหน่ง</t>
    </r>
    <r>
      <rPr>
        <sz val="10"/>
        <rFont val="Tahoma"/>
        <family val="2"/>
      </rPr>
      <t xml:space="preserve">  </t>
    </r>
    <r>
      <rPr>
        <b/>
        <sz val="10"/>
        <rFont val="Tahoma"/>
        <family val="2"/>
      </rPr>
      <t xml:space="preserve">                                                                                    </t>
    </r>
  </si>
  <si>
    <r>
      <t xml:space="preserve">  </t>
    </r>
    <r>
      <rPr>
        <sz val="10"/>
        <rFont val="Wingdings 2"/>
        <family val="1"/>
        <charset val="2"/>
      </rPr>
      <t xml:space="preserve">£ </t>
    </r>
    <r>
      <rPr>
        <sz val="10"/>
        <rFont val="Tahoma"/>
        <family val="2"/>
      </rPr>
      <t xml:space="preserve"> เห็นด้วยกับผลการประเมิน
  </t>
    </r>
    <r>
      <rPr>
        <sz val="10"/>
        <rFont val="Wingdings 2"/>
        <family val="1"/>
        <charset val="2"/>
      </rPr>
      <t xml:space="preserve">£ </t>
    </r>
    <r>
      <rPr>
        <sz val="10"/>
        <rFont val="Tahoma"/>
        <family val="2"/>
      </rPr>
      <t xml:space="preserve">มีความเห็นต่าง  ดังนี้                                                            </t>
    </r>
  </si>
  <si>
    <r>
      <t xml:space="preserve"> </t>
    </r>
    <r>
      <rPr>
        <sz val="10"/>
        <rFont val="Wingdings 2"/>
        <family val="1"/>
        <charset val="2"/>
      </rPr>
      <t xml:space="preserve">£ </t>
    </r>
    <r>
      <rPr>
        <sz val="10"/>
        <rFont val="Tahoma"/>
        <family val="2"/>
      </rPr>
      <t xml:space="preserve">เห็นด้วยกับผลการประเมิน
 </t>
    </r>
    <r>
      <rPr>
        <sz val="10"/>
        <rFont val="Wingdings 2"/>
        <family val="1"/>
        <charset val="2"/>
      </rPr>
      <t>£</t>
    </r>
    <r>
      <rPr>
        <sz val="10"/>
        <rFont val="Tahoma"/>
        <family val="2"/>
      </rPr>
      <t xml:space="preserve"> มีความเห็นต่าง  ดังนี้                                                            </t>
    </r>
  </si>
  <si>
    <r>
      <t>ส่วนที่ 1  :  ข้อมูลของผู้รับการประเมิน</t>
    </r>
    <r>
      <rPr>
        <sz val="10"/>
        <color theme="1"/>
        <rFont val="Tahoma"/>
        <family val="2"/>
      </rPr>
      <t xml:space="preserve">  เพื่อระบุรายละเอียดต่าง ๆ ที่เกี่ยวข้องกับตัวผู้รับการประเมิน</t>
    </r>
  </si>
  <si>
    <r>
      <t>ส่วนที่ 3  :  แผนพัฒนาการปฏิบัติราชการรายบุคคล</t>
    </r>
    <r>
      <rPr>
        <sz val="10"/>
        <color theme="1"/>
        <rFont val="Tahoma"/>
        <family val="2"/>
      </rPr>
      <t xml:space="preserve">  ผู้ประเมินและผู้รับการประเมินร่วมกันจัดทำแผนพัฒนาผลการปฏิบัติราชการ</t>
    </r>
  </si>
  <si>
    <r>
      <t>ส่วนที่ 4  :  การรับทราบผลการประเมิน</t>
    </r>
    <r>
      <rPr>
        <sz val="10"/>
        <rFont val="Tahoma"/>
        <family val="2"/>
      </rPr>
      <t xml:space="preserve">  ผู้รับการประเมินลงนามรับทราบผลการประเมิน</t>
    </r>
  </si>
  <si>
    <r>
      <t>ส่วนที่ 5  :  ความเห็นของผู้บังคับบัญชาเหนือขึ้นไป</t>
    </r>
    <r>
      <rPr>
        <sz val="10"/>
        <rFont val="Tahoma"/>
        <family val="2"/>
      </rPr>
      <t xml:space="preserve">  ผู้บังคับบัญชาเหนือขึ้นไปกลั่นกรองผลการประเมินแผนพัฒนาผลการปฏิบัติราชการ  และให้ความเห็น</t>
    </r>
  </si>
  <si>
    <t>แบบสรุปการประเมินผลการปฏิบัติราชการนี้มี 3 หน้า  ประกอบด้วย</t>
  </si>
  <si>
    <t xml:space="preserve">     ส่วนที่ 1 : ข้อมูลของผู้รับประเมิน</t>
  </si>
  <si>
    <r>
      <t xml:space="preserve">1. เลือก </t>
    </r>
    <r>
      <rPr>
        <sz val="10"/>
        <color theme="1"/>
        <rFont val="Wingdings 2"/>
        <family val="1"/>
        <charset val="2"/>
      </rPr>
      <t>R</t>
    </r>
    <r>
      <rPr>
        <sz val="10"/>
        <color theme="1"/>
        <rFont val="Tahoma"/>
        <family val="2"/>
      </rPr>
      <t xml:space="preserve"> หรือ</t>
    </r>
    <r>
      <rPr>
        <sz val="10"/>
        <color theme="1"/>
        <rFont val="Wingdings 2"/>
        <family val="1"/>
        <charset val="2"/>
      </rPr>
      <t xml:space="preserve"> £</t>
    </r>
    <r>
      <rPr>
        <sz val="10"/>
        <color theme="1"/>
        <rFont val="Tahoma"/>
        <family val="2"/>
      </rPr>
      <t xml:space="preserve"> จากรายการในดรอปดาวน์ โดยใช้เมาส์คลิกที่สามเหลี่ยมขวามือ</t>
    </r>
  </si>
  <si>
    <t>2. กรอกช่วงเวลา ชื่อ-สกุล ผู้รับการประเมิน สังกัด และผู้ประเมินในช่องพื้นหลังสีเขียว</t>
  </si>
  <si>
    <t>4. บันทึกผลการดำเนินงานแต่ละเรื่องในหน้าถัดไป (sheet ถัดไป) ข้อมูลจะโยงมาหน้าแบบสรุป</t>
  </si>
  <si>
    <t xml:space="preserve">     ส่วนที่ 2: การสรุปผลการประเมิน</t>
  </si>
  <si>
    <t>องค์ประกอบที่ 1: ผลสัมฤทธิ์ของงาน</t>
  </si>
  <si>
    <t>องค์ประกอบที่ 2: พฤติกรรมการปฏิบัติราชการ</t>
  </si>
  <si>
    <t xml:space="preserve">     ส่วนที่ 3: แผนพัฒนาการปฏิบัติราชการรายบุคคล</t>
  </si>
  <si>
    <t xml:space="preserve">     ส่วนที่ 4: การรับทราบผลการประเมิน</t>
  </si>
  <si>
    <t xml:space="preserve">ลงชื่อ: .........................................
(..............................................)
ตำแหน่ง: .....................................
วันที่: ............................................
</t>
  </si>
  <si>
    <t xml:space="preserve">     ส่วนที่ 5: ความเห็นของผู้บังคับบัญชาเหนือขึ้นไป</t>
  </si>
  <si>
    <t xml:space="preserve">      …...……………………………………………………………………………</t>
  </si>
  <si>
    <r>
      <t>ส่วนที่ 2  :  สรุปผลการประเมิน</t>
    </r>
    <r>
      <rPr>
        <sz val="10"/>
        <color theme="1"/>
        <rFont val="Tahoma"/>
        <family val="2"/>
      </rPr>
      <t xml:space="preserve">  ใช้เพื่อกรอกค่าคะแนนการประเมินในองค์ประกอบด้านผลสัมฤทธิ์ของงานองค์ประกอบด้านพฤติกรรมการปฏิบัติราชการ  และน้ำหนักของทั้งสององค์ประกอบ  ในแบบ สรุปส่วนที่ 2  นี้ยังใช้สำหรับคำนวณคะแนนผลการปฏิบัติราชการรวมด้วย</t>
    </r>
  </si>
  <si>
    <t>=   90.0 - 100.0  คะแนน</t>
  </si>
  <si>
    <t>=   80.0 - 89.9  คะแนน</t>
  </si>
  <si>
    <t>=   60.0 - 69.9  คะแนน</t>
  </si>
  <si>
    <t xml:space="preserve"> =  ต่ำกว่า 60.0  คะแนน</t>
  </si>
  <si>
    <t>ภาระงานสอน ข้อ(4)</t>
  </si>
  <si>
    <t>รายการ องค์ประกอบที่ 1</t>
  </si>
  <si>
    <t>องค์ประกอบที่ 1</t>
  </si>
  <si>
    <t>คะแนนรวม องค์ประกอบที่ 1: ผลสัมฤทธิ์ของงาน</t>
  </si>
  <si>
    <t xml:space="preserve">ค่าคะแนนถ่วงน้ำหนัก  </t>
  </si>
  <si>
    <t>1. เชิงปริมาณคิดจากภาระงานขั้นต่ำ คิดเป็นร้อยะ 30</t>
  </si>
  <si>
    <t>2. เชิงคุณภาพคิดจากแบบประเมินเดือนแบบเดิม (องค์ 1) คิดเป็นร้อยะ 70</t>
  </si>
  <si>
    <t>3. การแบ่งช่วงเกณฑ์การให้คะแนน ยึดหลักคณิตศาสตร์ ให้ช่วงห่างของระดับคะแนนเท่ากัน ยกเว้นภาระงานสอนคิดจากตำแหน่งอาจารย์ทุกคนต้องสอน ไม่มีศูนย์คะแนน ห้าคะแนนคิดจากอาจารย์โหลด 10  โดยกำหนดให้ภาระงานขั้นต่ำในทุกด้านเท่ากับ 3</t>
  </si>
  <si>
    <t>คณะสามารถปรับเกณฑ์ร้อยละข้อ 1 และ 2 และเกณฑ์การให้คะแนน ข้อ  3 ได้ตามบริบทของคณะ โดยต้องแจ้ง กบม. เพื่อทราบ</t>
  </si>
  <si>
    <t>เกณฑ์การประเมินผลการปฎิบัติงาน องค์ประกอบที่ 1</t>
  </si>
  <si>
    <t xml:space="preserve">ผลการประเมินผลการปฎิบัติงาน องค์ประกอบที่ 1 </t>
  </si>
  <si>
    <t xml:space="preserve"> รอบที่ 1</t>
  </si>
  <si>
    <t xml:space="preserve"> รอบที่ 2 </t>
  </si>
  <si>
    <t>ภาระงานวิจัยและงานวิชาการอื่น  ข้อ(5)</t>
  </si>
  <si>
    <t>ภาระงานบริการวิชาการ  ข้อ(6)</t>
  </si>
  <si>
    <t>ภาระงานทำนุบำรุงศิลปวัฒนธรรม  ข้อ(7)</t>
  </si>
  <si>
    <t>ภาระงานเกี่ยวกับงานกิจการนักศึกษา ภาระงานอื่นๆ  ข้อ(8)</t>
  </si>
  <si>
    <t>ผลการดำเนินงาน (หน่วยชั่วโมง) &gt;=9</t>
  </si>
  <si>
    <t>ผลการดำเนินงาน (หน่วยชั่วโมง) &gt;=24</t>
  </si>
  <si>
    <t>หมายถึง      ระดับคะแนน 1</t>
  </si>
  <si>
    <t>หมายถึง      ระดับคะแนน 2</t>
  </si>
  <si>
    <t>หมายถึง      ระดับคะแนน 3</t>
  </si>
  <si>
    <t>หมายถึง      ระดับคะแนน 4</t>
  </si>
  <si>
    <t>หมายถึง      ระดับคะแนน 5</t>
  </si>
  <si>
    <t>ผลการดำเนินงาน (หน่วยชั่วโมง) &gt;=3</t>
  </si>
  <si>
    <t>ผลการดำเนินงาน (หน่วยชั่วโมง) &gt;=6</t>
  </si>
  <si>
    <t>ผลการดำเนินงาน (หน่วยชั่วโมง) &gt;=7</t>
  </si>
  <si>
    <t>ผลการดำเนินงาน (หน่วยชั่วโมง) &gt;=15</t>
  </si>
  <si>
    <t>ผลการดำเนินงาน (หน่วยชั่วโมง) &gt;=2</t>
  </si>
  <si>
    <t>ผลการดำเนินงาน (หน่วยชั่วโมง) &gt;=4</t>
  </si>
  <si>
    <t>ผลการดำเนินงาน (หน่วยชั่วโมง) &gt;=5</t>
  </si>
  <si>
    <r>
      <rPr>
        <b/>
        <sz val="10"/>
        <color theme="1"/>
        <rFont val="Tahoma"/>
        <family val="2"/>
      </rPr>
      <t>กรอกเลข จำนวนชั่วโมงจริง</t>
    </r>
    <r>
      <rPr>
        <sz val="10"/>
        <color theme="1"/>
        <rFont val="Tahoma"/>
        <family val="2"/>
      </rPr>
      <t>เพื่อบันทึกผลการดำเนินงานในช่องที่มีพื้นหลังสีส้ม</t>
    </r>
  </si>
  <si>
    <r>
      <t>อาจารย์ที่ปรึกษาวิทยานิพนธ์</t>
    </r>
    <r>
      <rPr>
        <b/>
        <sz val="10"/>
        <color theme="1"/>
        <rFont val="Tahoma"/>
        <family val="2"/>
      </rPr>
      <t xml:space="preserve">ร่วม </t>
    </r>
  </si>
  <si>
    <t>1) ภาระงาน                                              รวม</t>
  </si>
  <si>
    <t>ก.1</t>
  </si>
  <si>
    <t>ก.2</t>
  </si>
  <si>
    <t>ก.3</t>
  </si>
  <si>
    <t>ก.4</t>
  </si>
  <si>
    <t>ก.5</t>
  </si>
  <si>
    <t>ก.6</t>
  </si>
  <si>
    <t>ก.7</t>
  </si>
  <si>
    <t>ข.1</t>
  </si>
  <si>
    <t>ข.4</t>
  </si>
  <si>
    <t>ข.2</t>
  </si>
  <si>
    <t>ข.3</t>
  </si>
  <si>
    <t>ข.5</t>
  </si>
  <si>
    <t>ค.1</t>
  </si>
  <si>
    <t>ค.2</t>
  </si>
  <si>
    <t>ค.3</t>
  </si>
  <si>
    <t>ค.4</t>
  </si>
  <si>
    <t>ภาระงาน อ ที่ปรึกษาโครงงาน /ร่วม ไม่เกิน 6 หน่วยชั่วโมง</t>
  </si>
  <si>
    <t>อาจารย์ที่ปรึกษาโครงงานหลัก (ไม่เกิน 3 เรื่อง)</t>
  </si>
  <si>
    <t>อาจารย์ที่ปรึกษาโครงงานร่วม (ไม่เกิน 2 เรื่อง)</t>
  </si>
  <si>
    <t>2) การนิเทศนักศึกษาฝึกงาน</t>
  </si>
  <si>
    <t>3) ที่ปรึกษา หรือควบคุมดูแลวิชาสัมมนา (คน)</t>
  </si>
  <si>
    <t>4) วิชาโครงงาน</t>
  </si>
  <si>
    <r>
      <rPr>
        <b/>
        <sz val="10"/>
        <color theme="1"/>
        <rFont val="Tahoma"/>
        <family val="2"/>
      </rPr>
      <t xml:space="preserve">กรอกเลข 1  </t>
    </r>
    <r>
      <rPr>
        <sz val="10"/>
        <color theme="1"/>
        <rFont val="Tahoma"/>
        <family val="2"/>
      </rPr>
      <t>เพื่อบันทึกผลการดำเนินงานในช่องที่มีพื้นหลังสีเขียว</t>
    </r>
  </si>
  <si>
    <t>อาจารย์ที่ปรึกษาวิทยานิพนธ์หลัก (ไม่เกิน 5 เรื่อง)</t>
  </si>
  <si>
    <t>5) วิทยานิพนธ์ ระดับบัณฑิตศึกษา</t>
  </si>
  <si>
    <r>
      <rPr>
        <b/>
        <sz val="10"/>
        <color theme="1"/>
        <rFont val="Tahoma"/>
        <family val="2"/>
      </rPr>
      <t>หมายเหตุ</t>
    </r>
    <r>
      <rPr>
        <sz val="10"/>
        <color theme="1"/>
        <rFont val="Tahoma"/>
        <family val="2"/>
      </rPr>
      <t xml:space="preserve">  ตำแหน่งทางิชาการ</t>
    </r>
  </si>
  <si>
    <r>
      <t xml:space="preserve">จำนวนผลงานทางวิชาการขั้นต่ำปีละ </t>
    </r>
    <r>
      <rPr>
        <b/>
        <sz val="10"/>
        <color theme="1"/>
        <rFont val="Tahoma"/>
        <family val="2"/>
      </rPr>
      <t xml:space="preserve">(รายการ) </t>
    </r>
  </si>
  <si>
    <r>
      <t xml:space="preserve">ข) ตำราหรือหนังสือ </t>
    </r>
    <r>
      <rPr>
        <b/>
        <sz val="10"/>
        <color theme="1"/>
        <rFont val="Tahoma"/>
        <family val="2"/>
      </rPr>
      <t>หรือ</t>
    </r>
  </si>
  <si>
    <r>
      <rPr>
        <sz val="10"/>
        <color theme="1"/>
        <rFont val="Tahoma"/>
        <family val="2"/>
      </rPr>
      <t>ค) ผลงานทางวิชาการในลักษณะอื่นที่เทียบเท่างานวิจัย</t>
    </r>
    <r>
      <rPr>
        <b/>
        <sz val="10"/>
        <color theme="1"/>
        <rFont val="Tahoma"/>
        <family val="2"/>
      </rPr>
      <t xml:space="preserve"> หรือ</t>
    </r>
  </si>
  <si>
    <t>1) งานวิจัย</t>
  </si>
  <si>
    <r>
      <rPr>
        <b/>
        <sz val="10"/>
        <color theme="1"/>
        <rFont val="Tahoma"/>
        <family val="2"/>
      </rPr>
      <t xml:space="preserve">กรอกเลข 1  </t>
    </r>
    <r>
      <rPr>
        <sz val="10"/>
        <color theme="1"/>
        <rFont val="Tahoma"/>
        <family val="2"/>
      </rPr>
      <t>เพื่อบันทึก</t>
    </r>
    <r>
      <rPr>
        <b/>
        <sz val="10"/>
        <color theme="1"/>
        <rFont val="Tahoma"/>
        <family val="2"/>
      </rPr>
      <t>สถานะ</t>
    </r>
    <r>
      <rPr>
        <sz val="10"/>
        <color theme="1"/>
        <rFont val="Tahoma"/>
        <family val="2"/>
      </rPr>
      <t>ในช่องที่มีพื้นหลังสีเขียว</t>
    </r>
  </si>
  <si>
    <r>
      <rPr>
        <b/>
        <sz val="10"/>
        <color theme="1"/>
        <rFont val="Tahoma"/>
        <family val="2"/>
      </rPr>
      <t xml:space="preserve">กรอกเลข 1  </t>
    </r>
    <r>
      <rPr>
        <sz val="10"/>
        <color theme="1"/>
        <rFont val="Tahoma"/>
        <family val="2"/>
      </rPr>
      <t>เพื่อบันทึก</t>
    </r>
    <r>
      <rPr>
        <b/>
        <sz val="10"/>
        <color theme="1"/>
        <rFont val="Tahoma"/>
        <family val="2"/>
      </rPr>
      <t>แหล่งทุน</t>
    </r>
    <r>
      <rPr>
        <sz val="10"/>
        <color theme="1"/>
        <rFont val="Tahoma"/>
        <family val="2"/>
      </rPr>
      <t>ในช่องที่มีพื้นหลังสีชมพู</t>
    </r>
  </si>
  <si>
    <t>2) บทความวิจัย</t>
  </si>
  <si>
    <t>3) บทความวิชาการ</t>
  </si>
  <si>
    <t>4) เอกสารทางวิชาการ</t>
  </si>
  <si>
    <r>
      <rPr>
        <b/>
        <sz val="10"/>
        <color theme="1"/>
        <rFont val="Tahoma"/>
        <family val="2"/>
      </rPr>
      <t xml:space="preserve">กรอกเลข 1 </t>
    </r>
    <r>
      <rPr>
        <sz val="10"/>
        <color theme="1"/>
        <rFont val="Tahoma"/>
        <family val="2"/>
      </rPr>
      <t xml:space="preserve"> เพื่อบันทึกผลการดำเนินงานในช่องที่มีพื้นหลังสีเขียว</t>
    </r>
  </si>
  <si>
    <t>กรอกภาระงานของงานวิจัย โดยพิจาณาจากข้อ 1) พื้นหลังสีส้มของรอบที่ผ่านมา</t>
  </si>
  <si>
    <r>
      <rPr>
        <b/>
        <sz val="10"/>
        <color theme="1"/>
        <rFont val="Tahoma"/>
        <family val="2"/>
      </rPr>
      <t>กรอกเลข 1</t>
    </r>
    <r>
      <rPr>
        <sz val="10"/>
        <color theme="1"/>
        <rFont val="Tahoma"/>
        <family val="2"/>
      </rPr>
      <t xml:space="preserve">  บันทึกระดับการเผยแพร่ในช่อพื้นหลังสีเขียว</t>
    </r>
  </si>
  <si>
    <r>
      <rPr>
        <b/>
        <sz val="10"/>
        <color theme="1"/>
        <rFont val="Tahoma"/>
        <family val="2"/>
      </rPr>
      <t>กรอกเลข 1</t>
    </r>
    <r>
      <rPr>
        <sz val="10"/>
        <color theme="1"/>
        <rFont val="Tahoma"/>
        <family val="2"/>
      </rPr>
      <t xml:space="preserve">  บันทึกระดับรางวัลในช่องพื้นหลังสีชมพู</t>
    </r>
  </si>
  <si>
    <r>
      <rPr>
        <b/>
        <sz val="10"/>
        <color theme="1"/>
        <rFont val="Tahoma"/>
        <family val="2"/>
      </rPr>
      <t>กรอกเลข 1</t>
    </r>
    <r>
      <rPr>
        <sz val="10"/>
        <color theme="1"/>
        <rFont val="Tahoma"/>
        <family val="2"/>
      </rPr>
      <t xml:space="preserve">  บันทึกการคุ้มครองทรัพย์สินทางปัญญาในช่องพื้นหลังสีเหลือง</t>
    </r>
  </si>
  <si>
    <t>6) สิ่งประดิษฐ์</t>
  </si>
  <si>
    <t>5) การปรับปรุงเอกสารทางวิชาการมากกว่าร้อยละ 30</t>
  </si>
  <si>
    <r>
      <rPr>
        <b/>
        <sz val="10"/>
        <color theme="1"/>
        <rFont val="Tahoma"/>
        <family val="2"/>
      </rPr>
      <t>กรอกจำนวนชั่วโมงจริ</t>
    </r>
    <r>
      <rPr>
        <sz val="10"/>
        <color theme="1"/>
        <rFont val="Tahoma"/>
        <family val="2"/>
      </rPr>
      <t>งในช่องที่มีพื้นหลังสีเขียว</t>
    </r>
  </si>
  <si>
    <t>คำแนะนำสำหรับ (6) - (11)</t>
  </si>
  <si>
    <t>(6) กรรมการพัฒนาหลักสูตรหรือวิพากษ์หลักสูตร (ชั่วโมง)</t>
  </si>
  <si>
    <t>(7) ให้บริการวิชาการ (ชั่วโมง)</t>
  </si>
  <si>
    <t>(8) อาจารย์พิเศษนอก ม. (ชั่วโมงสอน)</t>
  </si>
  <si>
    <t>(9) วิทยากรภายใน/ภายนอก ม. (ชั่วโมงสอน)</t>
  </si>
  <si>
    <t>(10) วิทยากรโครงการจัดภายนอก ม. (ชั่วโมงสอนจริง)</t>
  </si>
  <si>
    <t>(11) กรรมการดำเนินโครงการ (ชั่วโมงจริง)</t>
  </si>
  <si>
    <r>
      <rPr>
        <b/>
        <sz val="10"/>
        <color theme="1"/>
        <rFont val="Tahoma"/>
        <family val="2"/>
      </rPr>
      <t>กรอกจำนวนชั่วโมงจริง</t>
    </r>
    <r>
      <rPr>
        <sz val="10"/>
        <color theme="1"/>
        <rFont val="Tahoma"/>
        <family val="2"/>
      </rPr>
      <t>ในช่องที่มีพื้นหลังสีเขียว</t>
    </r>
  </si>
  <si>
    <t>1) สร้างผลงาน</t>
  </si>
  <si>
    <t>2) กรรมการดำเนินโครงการทำนุบำรุงศิลปวัฒนธรรม</t>
  </si>
  <si>
    <t>3) เข้าร่วมโครงการทำนุบำรุงศิลปวัฒนธรรม</t>
  </si>
  <si>
    <t>ภาระงาน อ ที่ปรึกษาวิทยานิพนธ์ไม่เกิน 20 หน่วยชั่วโมง</t>
  </si>
  <si>
    <t>(1) - (5)</t>
  </si>
  <si>
    <t>บันทึกเลข 1  ผลการดำเนินงานช่องพื้นหลังสีเขียว</t>
  </si>
  <si>
    <r>
      <t xml:space="preserve">              </t>
    </r>
    <r>
      <rPr>
        <b/>
        <sz val="10"/>
        <rFont val="Tahoma"/>
        <family val="2"/>
      </rPr>
      <t>หรือ</t>
    </r>
    <r>
      <rPr>
        <sz val="10"/>
        <rFont val="Tahoma"/>
        <family val="2"/>
      </rPr>
      <t xml:space="preserve"> เป็นการปรับปรุงและ แก้ไขตำราหรือหนังสือที่ตีพิมพ์เผยแพร่แล้ว       </t>
    </r>
  </si>
  <si>
    <r>
      <t xml:space="preserve">              </t>
    </r>
    <r>
      <rPr>
        <b/>
        <sz val="10"/>
        <rFont val="Tahoma"/>
        <family val="2"/>
      </rPr>
      <t>หรือ</t>
    </r>
    <r>
      <rPr>
        <sz val="10"/>
        <rFont val="Tahoma"/>
        <family val="2"/>
      </rPr>
      <t xml:space="preserve"> เป็นการเพิ่มเติมเนื้อหาของตำราหรือหนังสือที่ตีพิมพ์เผยแพร่แล้วให้เกิดความสมบูรณ์และทันสมัย          </t>
    </r>
  </si>
  <si>
    <r>
      <t xml:space="preserve">            </t>
    </r>
    <r>
      <rPr>
        <b/>
        <sz val="10"/>
        <rFont val="Tahoma"/>
        <family val="2"/>
      </rPr>
      <t xml:space="preserve"> หรือ</t>
    </r>
    <r>
      <rPr>
        <sz val="10"/>
        <rFont val="Tahoma"/>
        <family val="2"/>
      </rPr>
      <t xml:space="preserve"> มีหลักฐานการดำเนินงานว่าอยู่ในระหว่างการดำเนินการตามแผนการจัดการความรู้หรือมีหลักฐานการดำเนินงานว่าอยู่ในระหว่างการดำเนินการตามแผนปฏิบัติงานวิจัยในชั้นเรียน (โครงการวิจัยในชั้นเรียน)</t>
    </r>
  </si>
  <si>
    <r>
      <t xml:space="preserve">            </t>
    </r>
    <r>
      <rPr>
        <b/>
        <sz val="10"/>
        <rFont val="Tahoma"/>
        <family val="2"/>
      </rPr>
      <t xml:space="preserve">หรือ </t>
    </r>
    <r>
      <rPr>
        <sz val="10"/>
        <rFont val="Tahoma"/>
        <family val="2"/>
      </rPr>
      <t>ได้ดำเนินการตามแผนการจัดการความรู้และประสบผลสำเร็จตามเป้าหมายหรือได้ดำเนินการตามแผนปฏิบัติงานวิจัยในชั้นเรียน (โครงการวิจัยในชั้นเรียน) และประสบผลสำเร็จตามวัตถุประสงค์ของงานวิจัย</t>
    </r>
  </si>
  <si>
    <r>
      <t xml:space="preserve">           </t>
    </r>
    <r>
      <rPr>
        <b/>
        <sz val="10"/>
        <rFont val="Tahoma"/>
        <family val="2"/>
      </rPr>
      <t xml:space="preserve">หรือ </t>
    </r>
    <r>
      <rPr>
        <sz val="10"/>
        <rFont val="Tahoma"/>
        <family val="2"/>
      </rPr>
      <t>มีการติดตามผลความสำเร็จของการจัดการความรู้หรือจัดทำรายผลการวิจัยในชั้นเรียน</t>
    </r>
  </si>
  <si>
    <r>
      <t xml:space="preserve">           </t>
    </r>
    <r>
      <rPr>
        <b/>
        <sz val="10"/>
        <rFont val="Tahoma"/>
        <family val="2"/>
      </rPr>
      <t xml:space="preserve"> หรือ</t>
    </r>
    <r>
      <rPr>
        <sz val="10"/>
        <rFont val="Tahoma"/>
        <family val="2"/>
      </rPr>
      <t xml:space="preserve"> ได้ใช้เอกสารประกอบการสอนหรือเอกสารคำสอน เสนอขอกำหนดตำแหน่งทางวิชาการต่อมหาวิทยาลัย</t>
    </r>
  </si>
  <si>
    <r>
      <t xml:space="preserve">            </t>
    </r>
    <r>
      <rPr>
        <b/>
        <sz val="10"/>
        <rFont val="Tahoma"/>
        <family val="2"/>
      </rPr>
      <t>หรือ</t>
    </r>
    <r>
      <rPr>
        <sz val="10"/>
        <rFont val="Tahoma"/>
        <family val="2"/>
      </rPr>
      <t xml:space="preserve"> ได้การนำผลของการประเมินผลความสำเร็จของการจัดการความรู้ไปใช้พัฒนาปรับปรุงกระบวนการจัดการความรู้ หรือมีหลักฐานการเผยแพร่รายงานผลการวิจัยในชั้นเรียน </t>
    </r>
  </si>
  <si>
    <r>
      <t xml:space="preserve">           หรือ </t>
    </r>
    <r>
      <rPr>
        <sz val="10"/>
        <rFont val="Tahoma"/>
        <family val="2"/>
      </rPr>
      <t>เป็นส่วนหนึ่งในกิจกรรมทางวิชาการกับองค์กรภายนอก</t>
    </r>
  </si>
  <si>
    <r>
      <t xml:space="preserve">            หรือ </t>
    </r>
    <r>
      <rPr>
        <sz val="10"/>
        <rFont val="Tahoma"/>
        <family val="2"/>
      </rPr>
      <t>เป็นส่วนหนึ่งในกิจกรรมทางวิชาการกับองค์กรภายนอกที่กิจกรรมยังคงดำเนินการอย่างต่อเนื่องเป็นเวลาไม่ต่ำกว่า ๓ เดือน</t>
    </r>
  </si>
  <si>
    <r>
      <t xml:space="preserve">            หรือ </t>
    </r>
    <r>
      <rPr>
        <sz val="10"/>
        <rFont val="Tahoma"/>
        <family val="2"/>
      </rPr>
      <t>เป็นที่ปรึกษาร่วมวิทยานิพนธ์ภายนอกคณะฯ</t>
    </r>
  </si>
  <si>
    <r>
      <t xml:space="preserve">            หรือ</t>
    </r>
    <r>
      <rPr>
        <sz val="10"/>
        <rFont val="Tahoma"/>
        <family val="2"/>
      </rPr>
      <t xml:space="preserve"> เป็นที่ปรึกษาร่วมโครงงานภายนอกคณะฯ</t>
    </r>
  </si>
  <si>
    <r>
      <t xml:space="preserve">            หรือ </t>
    </r>
    <r>
      <rPr>
        <sz val="10"/>
        <rFont val="Tahoma"/>
        <family val="2"/>
      </rPr>
      <t>เป็นกรรมการโครงการฝึกอบรมและโครงการบริการทางวิชาการ</t>
    </r>
  </si>
  <si>
    <r>
      <t xml:space="preserve">         หรือ </t>
    </r>
    <r>
      <rPr>
        <sz val="10"/>
        <rFont val="Tahoma"/>
        <family val="2"/>
      </rPr>
      <t>เป็นที่ปรึกษาร่วมวิทยานิพนธ์ภายนอกมหาวิทยาลัย</t>
    </r>
  </si>
  <si>
    <r>
      <t xml:space="preserve">         หรือ</t>
    </r>
    <r>
      <rPr>
        <sz val="10"/>
        <rFont val="Tahoma"/>
        <family val="2"/>
      </rPr>
      <t xml:space="preserve"> เป็นกรรมการพิจารณาข้อเสนอโครงการวิจัยภายนอกมหาวิทยาลัย</t>
    </r>
  </si>
  <si>
    <r>
      <t xml:space="preserve">         หรือ </t>
    </r>
    <r>
      <rPr>
        <sz val="10"/>
        <rFont val="Tahoma"/>
        <family val="2"/>
      </rPr>
      <t>เป็นกรรมการประเมินรายงานความก้าวหน้า หรือร่างรายงานฉบับสมบูรณ์โครงการวิจัยภายนอกมหาวิทยาลัย</t>
    </r>
  </si>
  <si>
    <r>
      <t xml:space="preserve">         หรือ</t>
    </r>
    <r>
      <rPr>
        <sz val="10"/>
        <rFont val="Tahoma"/>
        <family val="2"/>
      </rPr>
      <t xml:space="preserve"> เป็นกรรมการสอบโครงร่างวิทยานิพนธ์หรือวิทยานิพนธ์ภายนอกมหาวิทยาลัย</t>
    </r>
  </si>
  <si>
    <t>แบบข้อตกลงการประเมินผลสัมฤทธิ์ของงานของข้าราชการพลเรือนในสถาบันอุดมศึกษา  (องค์ประกอบที่  1)  ตำแหน่ง  วิชาการ</t>
  </si>
  <si>
    <r>
      <t>ส่วนที่ 1:</t>
    </r>
    <r>
      <rPr>
        <sz val="10"/>
        <color theme="1"/>
        <rFont val="Tahoma"/>
        <family val="2"/>
      </rPr>
      <t xml:space="preserve"> ข้อมูลของผู้รับการประเมิน เพื่อระบุรายละเอียดต่างๆ ที่เกี่ยวข้องกับตัวผู้รับการประเมินและผู้ประเมิน</t>
    </r>
  </si>
  <si>
    <r>
      <t>ส่วนที่ 2</t>
    </r>
    <r>
      <rPr>
        <sz val="10"/>
        <color theme="1"/>
        <rFont val="Tahoma"/>
        <family val="2"/>
      </rPr>
      <t>: แบบกำหนดและประเมินผลสัมฤทธิ์ของงาน  ประกอบด้วย</t>
    </r>
  </si>
  <si>
    <t>1.  ข้อตกลงและแบบประเมินผลสัมฤทธิ์ของงานของข้าราชการพลเรือนในสถาบันอุดมศึกษา  (องค์ประกอบที่  1)  ประกอบด้วย</t>
  </si>
  <si>
    <t>-    ระดับ  1  เป็นค่าเป้าหมายระดับต่ำสุดที่ยอมรับได้</t>
  </si>
  <si>
    <t>-    ระดับ  2  เป็นค่าเป้าหมายระดับต่ำกว่ามาตรฐาน</t>
  </si>
  <si>
    <t>-    ระดับ  3  เป็นค่าเป้าหมายระดับมาตรฐาน</t>
  </si>
  <si>
    <t>-    ระดับ  4  เป็นค่าเป้าหมายระดับยากปานกลาง</t>
  </si>
  <si>
    <t>-    ระดับ  5  เป็นค่าเป้าหมายระดับยากมาก  มีความท้าทาย  โดยผู้รับการประเมินต้องใช้ความสามารถ  ความทุ่มเท  และความอุตสาหะเป็นอย่างยิ่ง</t>
  </si>
  <si>
    <t>(10)ความคิดเห็นเพิ่มเติมของผู้ประเมิน  (ระบุข้อมูลเมื่อสิ้นรอบการประเมิน)</t>
  </si>
  <si>
    <t>(11)การลงนามเมื่อสิ้นรอบการประเมินของผู้ประเมินและผู้ถูกประเมิน</t>
  </si>
  <si>
    <t>2.  ข้อตกลงและแบบประเมินพฤติกรรมการปฏิบัติราชการ  (สมรรถนะ)  ของข้าราชการพลเรือนในสถาบันอุดมศึกษา  (องค์ประกอบที่  2)  ประกอบด้วย</t>
  </si>
  <si>
    <r>
      <t>ส่วนที่ 2:</t>
    </r>
    <r>
      <rPr>
        <sz val="10"/>
        <color theme="1"/>
        <rFont val="Tahoma"/>
        <family val="2"/>
      </rPr>
      <t xml:space="preserve"> แบบประเมินพฤติกรรมการปฏิบัติราชการ  (สมรรถนะ)  ประกอบด้วย</t>
    </r>
  </si>
  <si>
    <t>แบบประเมินนี้ มหาวิทยาลัยเทคโนโลยีราชมงคลกรุงเทพ สร้างขึ้นตามประกาศ ข้อบังคับ  เรื่อง หลักเกณฑ์และวิธีการประเมินผลการปฏิบัติราชการของข้าราชการพลเรือนในสถาบันอุดมศึกษา พ.ศ. 2553 เพื่อรับฟังความเห็นหรือขอความเห็นตลอดจนข้อเสนอแนะจากบุคลากรสายสอนของมหาวิทยาลัยฯ</t>
  </si>
  <si>
    <r>
      <t xml:space="preserve">รูปแบบของแบบประเมินปรับปรุงจากตัวอย่าง </t>
    </r>
    <r>
      <rPr>
        <u/>
        <sz val="10"/>
        <color theme="1"/>
        <rFont val="Tahoma"/>
        <family val="2"/>
      </rPr>
      <t>ข้อตกลงและแบบประเมินผลสัมฤทธิ์ของงานของข้าราชการพลเรือนในสถาบันอุดมศึกษา (องค์ประกอบที่ 1)</t>
    </r>
    <r>
      <rPr>
        <sz val="10"/>
        <color theme="1"/>
        <rFont val="Tahoma"/>
        <family val="2"/>
      </rPr>
      <t xml:space="preserve"> แนบท้ายประกาศ ก.พ.อ ในคำชี้แจงข้อที่ 1</t>
    </r>
  </si>
  <si>
    <t>การกำหนดกิจกรรม/โครงงาน/งาน เพื่อใช้ในแบบประเมินนี้ เป็นการกำหนดตาม ประกาศมหาวิทยาลัยเทคโนโลยีราชมงคลกรุงเทพ เรื่อง เกณฑ์มาตรฐานภาระงานขั้นต่ำในฐานะอาจารย์ผู้สอนในระดับอุดมศึกษา มหาวิทยาลัยเทคโนโลยีราชมงคลกรุงเทพ ประกาศ ณ วันที่ 23 พฤศจิกายน พ.ศ. 2552</t>
  </si>
  <si>
    <r>
      <t xml:space="preserve">การกำหนดสมรรถนะเพื่อใช้ในการประเมินของแบบประเมินพฤติกรรมในการปฏิบัติราชการของข้าราชการตามสมรรถนะฯ (องค์ประกอบที่ 2) สร้างโดยใช้ </t>
    </r>
    <r>
      <rPr>
        <u/>
        <sz val="10"/>
        <color theme="1"/>
        <rFont val="Tahoma"/>
        <family val="2"/>
      </rPr>
      <t>ตัวอย่างสมรรถนะสำหรับตำแหน่งข้าราชการพลเรือนในสถาบันอุดมศึกษา</t>
    </r>
    <r>
      <rPr>
        <sz val="10"/>
        <color theme="1"/>
        <rFont val="Tahoma"/>
        <family val="2"/>
      </rPr>
      <t xml:space="preserve"> ตามหนังสือที่ ศธ 0509(2)/ว2 เรื่อง แนวทางการกำหนดสมรรถนะ ความรู้ความสามารถ และทักษะที่จำเป็นในการปฏิบัติงานสำหรับตำแหน่งข้าราชการพลเรือนในสถาบันอุดมศึกษา ลงวันที่ 24 มกราคม 2554 สำนักงานคณะกรรมการการอุดมศึกษา โดยแบบประเมินดังกล่าวได้ใช้ทั้งสิ้น 9 สมรรถนะประกอบด้วยสมรรถนะหลัก 5 ด้าน และสมรรถนะเฉพาะตามลักษณะงานที่ปฏิบัติ 4 ด้าน</t>
    </r>
  </si>
  <si>
    <t>1. การมุ่งผลสัมฤทธิ์(Achievement  Motivation)</t>
  </si>
  <si>
    <t>3. การสั่งสมความเชี่ยวชาญในงานอาชีพ (Expertise)</t>
  </si>
  <si>
    <t>5. การทำงานเป็นทีม (Teamwork)</t>
  </si>
  <si>
    <t>2. บริการที่ดี (Service Mind)</t>
  </si>
  <si>
    <t>4. การยึดมั่นในความถูกต้องชอบธรรม และจริยธรรม(Integrity)</t>
  </si>
  <si>
    <t>1. การตรวจสอบความถูกต้องตามกระบวนงาน (Concern for Order)</t>
  </si>
  <si>
    <t>3. ความผูกพันที่มีต่อสถาบันอุดมศึกษา (Organization Commitment)</t>
  </si>
  <si>
    <t>2. การสืบเสาะหาข้อมูล (Information Seeking)</t>
  </si>
  <si>
    <t>4. ความยืดหยุ่นผ่อนปรน (Flexibility)</t>
  </si>
  <si>
    <t>(1) กิจกรรม/โครงงาน/งาน</t>
  </si>
  <si>
    <t>(2) ตัวชี้วัด/เกณฑ์การประเมิน</t>
  </si>
  <si>
    <t>(4) คะแนนที่ได้</t>
  </si>
  <si>
    <t>(6) ค่าคะแนน  ถ่วงน้ำหนัก  (4)x(5) /100</t>
  </si>
  <si>
    <t xml:space="preserve">1. งานสอน  </t>
  </si>
  <si>
    <t xml:space="preserve">2. งานวิจัย </t>
  </si>
  <si>
    <r>
      <t>พฤติกรรมในการปฏิบัติราชการของข้าราชการตามสมรรถนะ (เรื่อง)</t>
    </r>
    <r>
      <rPr>
        <sz val="10"/>
        <rFont val="Tahoma"/>
        <family val="2"/>
      </rPr>
      <t xml:space="preserve"> งานสอน</t>
    </r>
  </si>
  <si>
    <r>
      <t>สมรรถนะหลัก</t>
    </r>
    <r>
      <rPr>
        <sz val="10"/>
        <rFont val="Tahoma"/>
        <family val="2"/>
      </rPr>
      <t xml:space="preserve">   ด้านการยึดมั่นในความถูกต้องชอบธรรมและจริยธรรม (Integrity)</t>
    </r>
  </si>
  <si>
    <r>
      <t xml:space="preserve">สมรรถนะหลัก    </t>
    </r>
    <r>
      <rPr>
        <sz val="10"/>
        <rFont val="Tahoma"/>
        <family val="2"/>
      </rPr>
      <t>ด้านการมุ่งผลสัมฤทธิ์ (Achievement Motivation)</t>
    </r>
  </si>
  <si>
    <r>
      <t>สมรรถนะหลัก</t>
    </r>
    <r>
      <rPr>
        <sz val="10"/>
        <rFont val="Tahoma"/>
        <family val="2"/>
      </rPr>
      <t xml:space="preserve">    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>ด้านการสั่งสมความเชี่ยวชาญในงานอาชีพ (Expertise)</t>
    </r>
  </si>
  <si>
    <r>
      <t>สมรรถนะเฉพาะฯ</t>
    </r>
    <r>
      <rPr>
        <sz val="10"/>
        <rFont val="Tahoma"/>
        <family val="2"/>
      </rPr>
      <t xml:space="preserve">  การตรวจสอบความถูกต้องตามกระบวนงาน (Concern for order)</t>
    </r>
  </si>
  <si>
    <r>
      <t xml:space="preserve">สมรรถนะหลัก </t>
    </r>
    <r>
      <rPr>
        <sz val="10"/>
        <rFont val="Tahoma"/>
        <family val="2"/>
      </rPr>
      <t xml:space="preserve">  ด้านการยึดมั่นในความถูกต้องชอบธรรมและจริยธรรม (Integrity)</t>
    </r>
  </si>
  <si>
    <r>
      <rPr>
        <b/>
        <sz val="10"/>
        <color theme="1"/>
        <rFont val="Tahoma"/>
        <family val="2"/>
      </rPr>
      <t xml:space="preserve">สมรรถนะหลัก  </t>
    </r>
    <r>
      <rPr>
        <sz val="10"/>
        <color theme="1"/>
        <rFont val="Tahoma"/>
        <family val="2"/>
      </rPr>
      <t xml:space="preserve">  ด้านการมุ่งผลสัมฤทธิ์ (Achievement Motivation)</t>
    </r>
  </si>
  <si>
    <r>
      <t xml:space="preserve">สมรรถนะเฉพาะ </t>
    </r>
    <r>
      <rPr>
        <sz val="10"/>
        <rFont val="Tahoma"/>
        <family val="2"/>
      </rPr>
      <t xml:space="preserve"> การสืบเสาะหาข้อมูล (Information Seeking)</t>
    </r>
  </si>
  <si>
    <r>
      <t xml:space="preserve">สมรรถนะหลัก   </t>
    </r>
    <r>
      <rPr>
        <sz val="10"/>
        <rFont val="Tahoma"/>
        <family val="2"/>
      </rPr>
      <t>ด้านการยึดมั่นในความถูกต้องชอบธรรมและจริยธรรม (Integrity)</t>
    </r>
  </si>
  <si>
    <r>
      <t>สมรรถนะหลัก</t>
    </r>
    <r>
      <rPr>
        <sz val="10"/>
        <rFont val="Tahoma"/>
        <family val="2"/>
      </rPr>
      <t xml:space="preserve">   ด้านการบริการที่ดี (Service Mind)</t>
    </r>
  </si>
  <si>
    <r>
      <t>สมรรถนะเฉพาะ</t>
    </r>
    <r>
      <rPr>
        <sz val="10"/>
        <rFont val="Tahoma"/>
        <family val="2"/>
      </rPr>
      <t xml:space="preserve"> ความผูกพันที่มีต่อสถาบันอุดมศึกษา (Organization Commitment)</t>
    </r>
  </si>
  <si>
    <r>
      <t xml:space="preserve">สมรรถนะหลัก </t>
    </r>
    <r>
      <rPr>
        <sz val="10"/>
        <rFont val="Tahoma"/>
        <family val="2"/>
      </rPr>
      <t xml:space="preserve">  การทำงานเป็นทีม (Teamwork)</t>
    </r>
  </si>
  <si>
    <r>
      <t xml:space="preserve">สมรรถนะเฉพาะ   </t>
    </r>
    <r>
      <rPr>
        <sz val="10"/>
        <rFont val="Tahoma"/>
        <family val="2"/>
      </rPr>
      <t>ความยืดหยุ่นผ่อนปรน (Flexibility)</t>
    </r>
  </si>
  <si>
    <t xml:space="preserve"> (องค์ประกอบที่ 2) ตำแหน่งวิชาการ</t>
  </si>
  <si>
    <t xml:space="preserve">        จำนวนสมรรถนะที่ใช้ในการประเมิน X 3 คะแนน</t>
  </si>
  <si>
    <t xml:space="preserve">     13 x 3</t>
  </si>
  <si>
    <r>
      <rPr>
        <b/>
        <sz val="10"/>
        <rFont val="Tahoma"/>
        <family val="2"/>
      </rPr>
      <t>2.หัวหน้า/ผู้ประเมิน</t>
    </r>
    <r>
      <rPr>
        <sz val="10"/>
        <rFont val="Tahoma"/>
        <family val="2"/>
      </rPr>
      <t xml:space="preserve"> กรอกระดับสมรรถนะที่แสดงออกในช่องพื้นหลังสีเขียว</t>
    </r>
  </si>
  <si>
    <t>1.สมรรถนะหลัก</t>
  </si>
  <si>
    <t>1.1 การมุ่งผลสัมฤทธิ์ (Achievement Motivation)</t>
  </si>
  <si>
    <t xml:space="preserve">       1.1.1 งานสอน</t>
  </si>
  <si>
    <t xml:space="preserve">       1.1.2 งานวิจัย (สิ่งประ ดิษฐ์) ตำรา(หนังสือ)</t>
  </si>
  <si>
    <t>1.2 การบริการที่ดี (Service Mind)</t>
  </si>
  <si>
    <t xml:space="preserve">       1.2.1  งานบริการวิชาการหรือพัฒนา</t>
  </si>
  <si>
    <t>1.3 การสั่งสมความเชี่ยวชาญในงานอาชีพ (Expertise)</t>
  </si>
  <si>
    <t xml:space="preserve">       1.3.1 งานสอน</t>
  </si>
  <si>
    <t>(1) ระดับสมรรถนะที่คาดหวัง</t>
  </si>
  <si>
    <t>(2) ระดับสมรรถนะที่แสดงออก</t>
  </si>
  <si>
    <t>1.4 การยึดมั่นในความถูกต้องชอบธรรมและจริยธรรม (Integrity)</t>
  </si>
  <si>
    <t xml:space="preserve">       1.4.1 งานสอน</t>
  </si>
  <si>
    <t xml:space="preserve">       1.4.2 งานวิจัย (สิ่งประ ดิษฐ์) ตำรา(หนังสือ)</t>
  </si>
  <si>
    <t xml:space="preserve">       1.4.3 งานบริการวิชาการหรือพัฒนา</t>
  </si>
  <si>
    <t>1.5 การทำงานเป็นทีม (Teamwork)</t>
  </si>
  <si>
    <t xml:space="preserve">       1.5.1  งานอื่นๆ หรืองานที่ได้รับมอบหมาย</t>
  </si>
  <si>
    <t>2. สมรรถนะเฉพาะ</t>
  </si>
  <si>
    <t xml:space="preserve"> 2.1 การสืบเสาะหาข้อมูล (Information Seeking)</t>
  </si>
  <si>
    <t xml:space="preserve">      2.1.1 งานวิจัย (สิ่งประ ดิษฐ์) ตำรา(หนังสือ)</t>
  </si>
  <si>
    <t>2.2 การตรวจสอบความถูกต้องตามกระบวนงาน (Concern for order)</t>
  </si>
  <si>
    <t xml:space="preserve">      2.2.1 งานสอน</t>
  </si>
  <si>
    <t>2.3 ความยืดหยุ่นผ่อนปรน (Flexibility)</t>
  </si>
  <si>
    <t xml:space="preserve">       2.3.1 งานอื่นๆ หรืองานที่ได้รับมอบหมาย</t>
  </si>
  <si>
    <t>2.4 ความผูกพันที่มีต่อสถาบันอุดมศึกษา (Organization Commitment)</t>
  </si>
  <si>
    <t xml:space="preserve">       2.4.1 งานบริการวิชาการหรือพัฒนา</t>
  </si>
  <si>
    <t>3. สมรรถนะด้านการมาปฏิบัติราชการ</t>
  </si>
  <si>
    <t>(2) พฤติกรรมในการปฏิบัติราชการของข้าราชการตามสมรรถนะ</t>
  </si>
  <si>
    <t>1. (เรื่อง) งานสอน</t>
  </si>
  <si>
    <r>
      <t xml:space="preserve">                   </t>
    </r>
    <r>
      <rPr>
        <b/>
        <sz val="10"/>
        <rFont val="Tahoma"/>
        <family val="2"/>
      </rPr>
      <t>ระดับที่  2</t>
    </r>
    <r>
      <rPr>
        <sz val="10"/>
        <rFont val="Tahoma"/>
        <family val="2"/>
      </rPr>
      <t xml:space="preserve">  มีสัจจะเชื่อถือได้  มีจิตสำนึกในความเป็นอาจารย์สอดแทรกความรู้ด้านคุณธรรมในการสอน เป็นตัวอย่างที่ดีต่อศิษย์</t>
    </r>
  </si>
  <si>
    <r>
      <t xml:space="preserve">                  </t>
    </r>
    <r>
      <rPr>
        <b/>
        <sz val="10"/>
        <rFont val="Tahoma"/>
        <family val="2"/>
      </rPr>
      <t xml:space="preserve"> ระดับที่ 3</t>
    </r>
    <r>
      <rPr>
        <sz val="10"/>
        <rFont val="Tahoma"/>
        <family val="2"/>
      </rPr>
      <t xml:space="preserve"> ยึดมั่นในหลักการ รักษาจรรยาบรรณวิชาชีพ ไม่เบี่ยงเบนด้วยอคติหรือผลประโยชน์  และมีการดำเนินการสอนและสอบตามประกาศหรือกฎเกณฑ์ของมหาวิทยาลัย ระเบียบของหน่วยงานทุกระดับ </t>
    </r>
  </si>
  <si>
    <r>
      <t xml:space="preserve">                 </t>
    </r>
    <r>
      <rPr>
        <b/>
        <sz val="10"/>
        <rFont val="Tahoma"/>
        <family val="2"/>
      </rPr>
      <t xml:space="preserve"> ระดับที่ 5</t>
    </r>
    <r>
      <rPr>
        <sz val="10"/>
        <rFont val="Tahoma"/>
        <family val="2"/>
      </rPr>
      <t xml:space="preserve">  อุทิศตนเพื่อความยุติธรรม ยืนหยัดพิทักษ์ประโยชน์ของมหาวิทยาลัย และมีระบบการตัดเกรดที่เปิดเผย ยุติธรรม เป็นไปตามกฎเกณฑ์ให้กับผู้เรียน </t>
    </r>
  </si>
  <si>
    <t>1. (เรื่อง) งานสอน (ต่อ)</t>
  </si>
  <si>
    <r>
      <t xml:space="preserve">                   </t>
    </r>
    <r>
      <rPr>
        <b/>
        <sz val="10"/>
        <rFont val="Tahoma"/>
        <family val="2"/>
      </rPr>
      <t xml:space="preserve"> ระดับที่ 5 </t>
    </r>
    <r>
      <rPr>
        <sz val="10"/>
        <rFont val="Tahoma"/>
        <family val="2"/>
      </rPr>
      <t xml:space="preserve"> กล้าตัดสินใจเพื่อให้บรรลุเป้าหมายของหน่วยงาน  บริหารจัดการ  เวลา ทรัพยากร เพื่อให้ได้ผลประ โยชน์สูงสุดต่อภารกิจด้านงานสอนของหน่วยงานตามแผนที่วางไว้
</t>
    </r>
  </si>
  <si>
    <r>
      <t xml:space="preserve">                   </t>
    </r>
    <r>
      <rPr>
        <b/>
        <sz val="10"/>
        <color theme="1"/>
        <rFont val="Tahoma"/>
        <family val="2"/>
      </rPr>
      <t xml:space="preserve">ระดับที่ 3 </t>
    </r>
    <r>
      <rPr>
        <sz val="10"/>
        <color theme="1"/>
        <rFont val="Tahoma"/>
        <family val="2"/>
      </rPr>
      <t xml:space="preserve"> นำความรู้วิทยาการหรือเทคโนโลยีใหม่  มาใช้กับงานสอน  โดยประยุกต์ใช้และแสดงออกอยู่ในกิจ กรรมในบันทึกการสอน</t>
    </r>
  </si>
  <si>
    <r>
      <t xml:space="preserve">               </t>
    </r>
    <r>
      <rPr>
        <b/>
        <sz val="10"/>
        <color theme="1"/>
        <rFont val="Tahoma"/>
        <family val="2"/>
      </rPr>
      <t xml:space="preserve">   ระดับที่ 4 </t>
    </r>
    <r>
      <rPr>
        <sz val="10"/>
        <color theme="1"/>
        <rFont val="Tahoma"/>
        <family val="2"/>
      </rPr>
      <t xml:space="preserve"> ศึกษา พัฒนาตนเองให้มีความรู้  และความเชี่ยวชาญมากขึ้น ทั้งเชิงลึก และเชิงกว้างอย่างต่อเนื่อง  โดยสามารถนำความรู้ความเชี่ยวชาญงานสอนในวิชาชีพไปใช้ในงานวิชาการด้านอื่นเช่น  วิจัย(สิ่งประดิษฐ์ ) ตำรา(หนังสือ) บทความวิชาการการบริการวิชาการเป็นต้น</t>
    </r>
  </si>
  <si>
    <r>
      <t xml:space="preserve">                    </t>
    </r>
    <r>
      <rPr>
        <b/>
        <sz val="10"/>
        <color theme="1"/>
        <rFont val="Tahoma"/>
        <family val="2"/>
      </rPr>
      <t>ระดับที่ 5</t>
    </r>
    <r>
      <rPr>
        <sz val="10"/>
        <color theme="1"/>
        <rFont val="Tahoma"/>
        <family val="2"/>
      </rPr>
      <t xml:space="preserve">  สนับสนุนการทำงานของคนในสถาบันอุดมศึกษา ที่เน้นในความเชี่ยวชาญด้านวิทยาการต่างๆ  สนับสนุนให้เกิดบรรยากาศแห่งความเชี่ยวชาญในองค์กรด้วยการจัดสรรทรัพยากรเครื่องมือ อุปกรณ์ที่เอื้อต่อการพัฒนา</t>
    </r>
  </si>
  <si>
    <t>แบบประเมินพฤติกรรมในการปฏิบัติราชการของข้าราชการตามสมรรถนะฯ ของข้าราชการพลเรือนในสถาบันอุดมศึกษา (องค์ประกอบที่ 2)</t>
  </si>
  <si>
    <t>(3) จำนวนพฤติกรรมที่ทำได้</t>
  </si>
  <si>
    <t xml:space="preserve">2. (เรื่อง)งานวิจัย (สิ่งประดิษฐ์) </t>
  </si>
  <si>
    <r>
      <t xml:space="preserve">   </t>
    </r>
    <r>
      <rPr>
        <b/>
        <sz val="10"/>
        <rFont val="Tahoma"/>
        <family val="2"/>
      </rPr>
      <t xml:space="preserve"> มีพฤติกรรม  ระดับที่ 1  </t>
    </r>
    <r>
      <rPr>
        <sz val="10"/>
        <rFont val="Tahoma"/>
        <family val="2"/>
      </rPr>
      <t xml:space="preserve">มีความความสุจริต ปฏิบัติงานวิจัย(สิ่งประดิษฐ์) หรือตำรา(หนังสือ) ด้วยความสุจริตถูกต้องไม่แอบอ้างความคิดและผลงาน </t>
    </r>
  </si>
  <si>
    <r>
      <t xml:space="preserve">                   </t>
    </r>
    <r>
      <rPr>
        <b/>
        <sz val="10"/>
        <rFont val="Tahoma"/>
        <family val="2"/>
      </rPr>
      <t xml:space="preserve"> ระดับที่  2 </t>
    </r>
    <r>
      <rPr>
        <sz val="10"/>
        <rFont val="Tahoma"/>
        <family val="2"/>
      </rPr>
      <t>มีสัจจะเชื่อถือได้  มีการอ้างอิง  แสดงการตรวจเอกสารชัดเจน</t>
    </r>
  </si>
  <si>
    <r>
      <t xml:space="preserve">                  </t>
    </r>
    <r>
      <rPr>
        <b/>
        <sz val="10"/>
        <rFont val="Tahoma"/>
        <family val="2"/>
      </rPr>
      <t xml:space="preserve">  ระดับที่ 3</t>
    </r>
    <r>
      <rPr>
        <sz val="10"/>
        <rFont val="Tahoma"/>
        <family val="2"/>
      </rPr>
      <t xml:space="preserve"> ยึดมั่นในหลักการ รักษาจรรยาบรรณวิชาชีพ ไม่เบี่ยง เบนด้วยอคติหรือผลประโยชน์   คำนึงถึงผลกระ ทบต่อสังคม  ยึดมั่นในวัตถุประสงค์</t>
    </r>
  </si>
  <si>
    <r>
      <t xml:space="preserve">                 </t>
    </r>
    <r>
      <rPr>
        <b/>
        <sz val="10"/>
        <color theme="1"/>
        <rFont val="Tahoma"/>
        <family val="2"/>
      </rPr>
      <t xml:space="preserve">  ระดับที่ 4</t>
    </r>
    <r>
      <rPr>
        <sz val="10"/>
        <color theme="1"/>
        <rFont val="Tahoma"/>
        <family val="2"/>
      </rPr>
      <t xml:space="preserve"> ยืนหยัดเพื่อความถูกต้อง  กล้าตัดสินใจ ทำงานด้วยการยึดหลักความถูกต้อง ทำงานได้สำเร็จตามขั้น ตอนและแผนการตรงตามเป้าหมาย</t>
    </r>
  </si>
  <si>
    <r>
      <t xml:space="preserve">                  </t>
    </r>
    <r>
      <rPr>
        <b/>
        <sz val="10"/>
        <color theme="1"/>
        <rFont val="Tahoma"/>
        <family val="2"/>
      </rPr>
      <t xml:space="preserve"> ระดับที่ 5 </t>
    </r>
    <r>
      <rPr>
        <sz val="10"/>
        <color theme="1"/>
        <rFont val="Tahoma"/>
        <family val="2"/>
      </rPr>
      <t xml:space="preserve"> อุทิศตนเพื่อความยุติธรรม ยืนหยัดพิทักษ์ประโยชน์ของมหาวิทยาลัย รับทุนงานวิจัยไม่ซ้ำซ้อน ซื่อสัตย์ต่อการใช้จ่ายงบประมาณ ไม่แสวงหาประโยชน์</t>
    </r>
  </si>
  <si>
    <r>
      <t xml:space="preserve">  </t>
    </r>
    <r>
      <rPr>
        <b/>
        <sz val="10"/>
        <color theme="1"/>
        <rFont val="Tahoma"/>
        <family val="2"/>
      </rPr>
      <t xml:space="preserve"> มีพฤติกรรม  ระดับที่ 1</t>
    </r>
    <r>
      <rPr>
        <sz val="10"/>
        <color theme="1"/>
        <rFont val="Tahoma"/>
        <family val="2"/>
      </rPr>
      <t xml:space="preserve"> แสดงความพยายามในการปฏิบัติงานให้ดี แสดงออกว่าต้องการทำงานให้ดีขึ้น การเขียนตำรา(หนังสือ)  มีความก้าว หน้าอย่างสม่ำเสมอ  ทำงานวิจัย(สิ่งประดิษฐ์) สอดคล้องกับประเด็นยุทธศาสตร์การพัฒนาประเทศตามแผนพัฒนาเศรษฐกิจ</t>
    </r>
  </si>
  <si>
    <r>
      <t xml:space="preserve">                   </t>
    </r>
    <r>
      <rPr>
        <b/>
        <sz val="10"/>
        <color theme="1"/>
        <rFont val="Tahoma"/>
        <family val="2"/>
      </rPr>
      <t xml:space="preserve">ระดับที่ 2 </t>
    </r>
    <r>
      <rPr>
        <sz val="10"/>
        <color theme="1"/>
        <rFont val="Tahoma"/>
        <family val="2"/>
      </rPr>
      <t xml:space="preserve"> สามารถทำงานได้ผลงานตามเป้าหมายที่วางไว้   มีการกำหนดเป้าหมายชัดเจน ดำเนินการตามขั้นตอนและระยะเวลาของแผนการดำเนินงาน</t>
    </r>
  </si>
  <si>
    <r>
      <t xml:space="preserve">  มีพฤติกรรม  ระดับที่ 1 </t>
    </r>
    <r>
      <rPr>
        <sz val="10"/>
        <rFont val="Tahoma"/>
        <family val="2"/>
      </rPr>
      <t>แสดงความพยายามในการปฏิบัติงานสอนให้ดี แสดง ออกว่าต้องการทำงานให้ดีขึ้น โดยทำบันทึกการสอนที่สัมพันธ์กับ มคอ.3 (โครงการสอน)ในรายวิชาสอนเพื่อใช้ในชั่วโมงการสอน</t>
    </r>
  </si>
  <si>
    <r>
      <t xml:space="preserve"> มีพฤติกรรม  ระดับที่ 1 </t>
    </r>
    <r>
      <rPr>
        <sz val="10"/>
        <rFont val="Tahoma"/>
        <family val="2"/>
      </rPr>
      <t xml:space="preserve"> มีความสุจริต ปฏิบัติงานสอนด้วยความสุจริตถูกต้อง และมีการควบคุมหรือทำการสอบในรายวิชาที่รับผิดชอบให้เกิดความสุจริตเที่ยงธรรม</t>
    </r>
    <r>
      <rPr>
        <b/>
        <sz val="10"/>
        <rFont val="Tahoma"/>
        <family val="2"/>
      </rPr>
      <t xml:space="preserve">  </t>
    </r>
  </si>
  <si>
    <r>
      <t xml:space="preserve">                  </t>
    </r>
    <r>
      <rPr>
        <b/>
        <sz val="10"/>
        <rFont val="Tahoma"/>
        <family val="2"/>
      </rPr>
      <t>ระดับที่ 4</t>
    </r>
    <r>
      <rPr>
        <sz val="10"/>
        <rFont val="Tahoma"/>
        <family val="2"/>
      </rPr>
      <t xml:space="preserve"> ยืนหยัดเพื่อความถูกต้อง  กล้าตัดสินใจ ปฏิบัติภาระงานสอนด้วยความถูกต้องทั้งที่อาจก่อความไม่พอใจต่อผู้เสียประโยชน์</t>
    </r>
  </si>
  <si>
    <r>
      <t xml:space="preserve">                     ระดับที่ 2  </t>
    </r>
    <r>
      <rPr>
        <sz val="10"/>
        <color theme="1"/>
        <rFont val="Tahoma"/>
        <family val="2"/>
      </rPr>
      <t xml:space="preserve">สามารถทำงานสอนได้ผลงานตามเป้าหมายที่วางไว้ มีการกำหนดเป้าหมายการสอนแต่ละครั้งชัดเจนในบันทึกการสอน ที่มีความละเอียดรอบคอบ เอาใจใส่ และมีการตรวจสอบความถูกต้อง </t>
    </r>
  </si>
  <si>
    <r>
      <t xml:space="preserve">    มีพฤติกรรม  ระดับที่ 1 </t>
    </r>
    <r>
      <rPr>
        <sz val="10"/>
        <rFont val="Tahoma"/>
        <family val="2"/>
      </rPr>
      <t>แสดงความสนใจและติดตามความรู้ใหม่ ๆ  ในงานสอนของตนหรือที่เกี่ยวข้อง  พัฒนาความรู้ของตนให้ดียิ่งขึ้น มีการสืบค้นข้อมูลเพื่อใช้ แก้ไขปรับปรุงานสอน เช่น ทำบันทึกการสอนที่สัมพัธ์กับ มคอ.3 (โครงการสอน)  ในรายวิชาที่สอน ในการสอนทุกครั้ง และมีการบันทึกข้อแก้ไขสำหรับการปรับปรุงการสอนให้ดีขึ้นในครั้งต่อๆ ไป</t>
    </r>
  </si>
  <si>
    <r>
      <t xml:space="preserve"> สมรรถนะหลัก </t>
    </r>
    <r>
      <rPr>
        <sz val="10"/>
        <color theme="1"/>
        <rFont val="Tahoma"/>
        <family val="2"/>
      </rPr>
      <t xml:space="preserve">   ด้านการมุ่งผลสัมฤทธิ์ (Achievement Motivation) (ต่อ)     </t>
    </r>
    <r>
      <rPr>
        <b/>
        <sz val="10"/>
        <color theme="1"/>
        <rFont val="Tahoma"/>
        <family val="2"/>
      </rPr>
      <t xml:space="preserve">                                            ระดับที่ 3 </t>
    </r>
    <r>
      <rPr>
        <sz val="10"/>
        <color theme="1"/>
        <rFont val="Tahoma"/>
        <family val="2"/>
      </rPr>
      <t>สามารถปรับปรุงวิธีการสอนเพื่อให้ได้ผลงานที่มีประสิทธิภาพมากขึ้น  มีการลงบันทึกในบันทึกการสอนเพื่อปรับปรุงวิธีการสอนหรือเนื้อหาสาระให้มีประสิทธิภาพมากขึ้น</t>
    </r>
  </si>
  <si>
    <r>
      <t xml:space="preserve">                 </t>
    </r>
    <r>
      <rPr>
        <b/>
        <sz val="10"/>
        <rFont val="Tahoma"/>
        <family val="2"/>
      </rPr>
      <t xml:space="preserve">  ระดับที่ 2 </t>
    </r>
    <r>
      <rPr>
        <sz val="10"/>
        <rFont val="Tahoma"/>
        <family val="2"/>
      </rPr>
      <t xml:space="preserve"> มีความรู้ในวิชาการและเทคโนโลยีใหม่ ๆ ในสาขา วิชาของตน  ซึ่งมีผลกระทบต่องานสอนในวิชาชีพของตนและแสดงอยู่ในบันทึกการสอน</t>
    </r>
  </si>
  <si>
    <r>
      <t xml:space="preserve">    </t>
    </r>
    <r>
      <rPr>
        <b/>
        <sz val="10"/>
        <rFont val="Tahoma"/>
        <family val="2"/>
      </rPr>
      <t>มีพฤติกรรม  ระดับที่ 1</t>
    </r>
    <r>
      <rPr>
        <sz val="10"/>
        <rFont val="Tahoma"/>
        <family val="2"/>
      </rPr>
      <t xml:space="preserve"> ต้องการความถูกต้อง ชัดเจนในงาน และรักษากฎระเบียบ โดยปฏิบัติตามกฎระเบียบ และขั้นตอนที่กำหนดอย่างเคร่งครัด</t>
    </r>
  </si>
  <si>
    <r>
      <t xml:space="preserve">                     ระดับที่ 4</t>
    </r>
    <r>
      <rPr>
        <sz val="10"/>
        <color theme="1"/>
        <rFont val="Tahoma"/>
        <family val="2"/>
      </rPr>
      <t xml:space="preserve"> สามารถกำหนดเป้าหมายรวมทั้งพัฒนางาน เพื่อให้ได้ผลงานโดดเด่น หรือแตกต่างอย่างมีนัยสำคัญ  พัฒนาระบบ ขั้นตอน  วิธีการทำงาน(สอน) เพื่อให้ได้ผลงานโดดเด่น ไม่มีผู้ใดทำมาก่อน เช่นสามารถบูรณาการ มคอ.3 (โครงการสอน)เข้ากับบันทึกการสอน เพื่อจัดเตรียมเอกสารกำหนดตำแหน่งทางวิชาการ</t>
    </r>
  </si>
  <si>
    <r>
      <t xml:space="preserve">                </t>
    </r>
    <r>
      <rPr>
        <b/>
        <sz val="10"/>
        <color theme="1"/>
        <rFont val="Tahoma"/>
        <family val="2"/>
      </rPr>
      <t xml:space="preserve">ระดับที่ 5  </t>
    </r>
    <r>
      <rPr>
        <sz val="10"/>
        <color theme="1"/>
        <rFont val="Tahoma"/>
        <family val="2"/>
      </rPr>
      <t>พัฒนาระบบการตรวจสอบความถูกต้องของกระ บวนงานสอน เพื่อความถูกต้องตามขั้นตอน  และเพิ่มคุณภาพของข้อมูล เช่นมีการจัดระบบการสอน</t>
    </r>
  </si>
  <si>
    <r>
      <t xml:space="preserve">                  </t>
    </r>
    <r>
      <rPr>
        <b/>
        <sz val="10"/>
        <rFont val="Tahoma"/>
        <family val="2"/>
      </rPr>
      <t xml:space="preserve"> ระดับที่ 3</t>
    </r>
    <r>
      <rPr>
        <sz val="10"/>
        <rFont val="Tahoma"/>
        <family val="2"/>
      </rPr>
      <t xml:space="preserve">  สามารถปรับปรุงวิธีการทำงานเพื่อให้ได้ผลงานที่มีประสิทธิภาพมากขึ้น  มีการจัดเก็บข้อมูลการวิจัยอย่างเป็นระบบควบคู่ไปกับการทำวิจัย(สิ่งประดิษฐ์)  งานเขียนต้องมีบทวิเคราะห์หรือบทพิสูจน์ ข้อมูลมีที่มาและอ้างอิงได้</t>
    </r>
  </si>
  <si>
    <r>
      <t xml:space="preserve">                  </t>
    </r>
    <r>
      <rPr>
        <b/>
        <sz val="10"/>
        <rFont val="Tahoma"/>
        <family val="2"/>
      </rPr>
      <t xml:space="preserve">ระดับที่ 4  </t>
    </r>
    <r>
      <rPr>
        <sz val="10"/>
        <rFont val="Tahoma"/>
        <family val="2"/>
      </rPr>
      <t>สามารถกำหนดเป้าหมายรวมทั้งพัฒนางาน เพื่อให้ได้ผลงานโดดเด่น หรือแตกต่างอย่างมีนัยสำคัญ พัฒนาระบบ ขั้นตอน  วิธีการทำงาน เพื่อให้ได้ผลงานโดดเด่น ไม่มีผู้ใดทำมาก่อน  มีการวางแผนการเขียนรายงานผลการวิจัย(สิ่งประ ดิษฐ์) มีการสร้างตัวอย่าง แบบฝึกหัด ประกอบเนื้อหา  คำอธิ บายของตำรา(หนังสือ)จากข้อมูลในสภาวการณ์จริง  หรือมีกรณีศึกษา</t>
    </r>
  </si>
  <si>
    <r>
      <t xml:space="preserve">                  </t>
    </r>
    <r>
      <rPr>
        <b/>
        <sz val="10"/>
        <rFont val="Tahoma"/>
        <family val="2"/>
      </rPr>
      <t xml:space="preserve"> ระดับที่ 5 </t>
    </r>
    <r>
      <rPr>
        <sz val="10"/>
        <rFont val="Tahoma"/>
        <family val="2"/>
      </rPr>
      <t xml:space="preserve"> กล้าตัดสินใจเพื่อให้บรรลุเป้าหมายของหน่วยงาน  บริหารจัดการ  เวลา ทรัพยากร เพื่อให้ได้ผลประ โยชน์สูงสุดต่อภาระกิจด้านการพัฒนางานวิจัย (สิ่งประดิษฐ์)  ตำรา(หนังสือ)</t>
    </r>
  </si>
  <si>
    <r>
      <rPr>
        <b/>
        <sz val="10"/>
        <rFont val="Tahoma"/>
        <family val="2"/>
      </rPr>
      <t xml:space="preserve">  มีพฤติกรรม  ระดับที่ 1 </t>
    </r>
    <r>
      <rPr>
        <sz val="10"/>
        <rFont val="Tahoma"/>
        <family val="2"/>
      </rPr>
      <t xml:space="preserve"> หาข้อมูลเบื้องต้น  ปฏิบัติงานโดยใช้ข้อมูลที่มีอยู่  หรือหาจากแหล่งข้อมูลที่มีอยู่แล้ว  ถามผู้เกี่ยวข้องโดยตรงเพื่อให้ได้ข้อมูล</t>
    </r>
  </si>
  <si>
    <r>
      <t xml:space="preserve">                 </t>
    </r>
    <r>
      <rPr>
        <b/>
        <sz val="10"/>
        <rFont val="Tahoma"/>
        <family val="2"/>
      </rPr>
      <t xml:space="preserve"> ระดับที่ 2 </t>
    </r>
    <r>
      <rPr>
        <sz val="10"/>
        <rFont val="Tahoma"/>
        <family val="2"/>
      </rPr>
      <t xml:space="preserve"> สืบเสาะค้นหาข้อมูล โดยใช้วิธีการต่าง ๆ นอกจากการตั้งคำถาม  สืบเสาะข้อมูลจากสิ่งที่อยู่ใกล้ชิดเหตุการณ์ที่ต้องการมากที่สุด  มีความแม่นในการตรวจเอกสาร</t>
    </r>
  </si>
  <si>
    <r>
      <rPr>
        <b/>
        <sz val="10"/>
        <rFont val="Tahoma"/>
        <family val="2"/>
      </rPr>
      <t xml:space="preserve">                 ระดับที่ 3 </t>
    </r>
    <r>
      <rPr>
        <sz val="10"/>
        <rFont val="Tahoma"/>
        <family val="2"/>
      </rPr>
      <t xml:space="preserve"> แสวงหาข้อมูลเชิงลึก  ในประเด็นที่เกี่ยวข้องอย่างต่อเนื่อง จนได้มาถึงข้อมูลต่างๆ หรือพบโอกาสที่จะเป็นประโยชน์ต่อการปฏิบัติงาน  มีการสืบค้นข้อมูลแวดล้อม</t>
    </r>
  </si>
  <si>
    <r>
      <rPr>
        <b/>
        <sz val="10"/>
        <rFont val="Tahoma"/>
        <family val="2"/>
      </rPr>
      <t xml:space="preserve">สมรรถนะเฉพาะ  </t>
    </r>
    <r>
      <rPr>
        <sz val="10"/>
        <rFont val="Tahoma"/>
        <family val="2"/>
      </rPr>
      <t xml:space="preserve">การสืบเสาะหาข้อมูล (Information Seeking) (ต่อ)       </t>
    </r>
    <r>
      <rPr>
        <b/>
        <sz val="10"/>
        <rFont val="Tahoma"/>
        <family val="2"/>
      </rPr>
      <t xml:space="preserve">                                             ระดับที่ 4 </t>
    </r>
    <r>
      <rPr>
        <sz val="10"/>
        <rFont val="Tahoma"/>
        <family val="2"/>
      </rPr>
      <t xml:space="preserve"> สืบค้นข้อมูลอย่างเป็นระบบ วางแผนเก็บข้อมูลอย่างเป็นระบบ ตามช่วงเวลที่กำหนด</t>
    </r>
  </si>
  <si>
    <r>
      <rPr>
        <b/>
        <sz val="10"/>
        <rFont val="Tahoma"/>
        <family val="2"/>
      </rPr>
      <t xml:space="preserve">               ระดับที่ 5 </t>
    </r>
    <r>
      <rPr>
        <sz val="10"/>
        <rFont val="Tahoma"/>
        <family val="2"/>
      </rPr>
      <t xml:space="preserve"> วางระบบสืบค้นเพื่อหาข้อมูลอย่างต่อเนื่อง  เพื่อให้ได้ข้อมูลที่ทันสมัย</t>
    </r>
  </si>
  <si>
    <r>
      <rPr>
        <b/>
        <sz val="10"/>
        <rFont val="Tahoma"/>
        <family val="2"/>
      </rPr>
      <t xml:space="preserve">    มีพฤติกรรม  ระดับที่ 1</t>
    </r>
    <r>
      <rPr>
        <sz val="10"/>
        <rFont val="Tahoma"/>
        <family val="2"/>
      </rPr>
      <t xml:space="preserve">  มีความสุจริต ปฏิบัติหน้าที่ด้วยความสุจริต  ถูกต้องตามกฎเกณฑ์และวินัย  ตามหลักวิชาชีพ  แสดงความเห็นตามหลักวิชาชีพอย่างสุจริต</t>
    </r>
  </si>
  <si>
    <r>
      <t xml:space="preserve">                    </t>
    </r>
    <r>
      <rPr>
        <b/>
        <sz val="10"/>
        <rFont val="Tahoma"/>
        <family val="2"/>
      </rPr>
      <t xml:space="preserve">ระดับที่  2 </t>
    </r>
    <r>
      <rPr>
        <sz val="10"/>
        <rFont val="Tahoma"/>
        <family val="2"/>
      </rPr>
      <t xml:space="preserve"> มีสัจจะเชื่อถือได้    งานวิชาการมีการตรวจเอกสารอย่างเพียงพอ  รายละเอียดสมบูรณ์ชัดเจน พิสูจน์ได้  มีจิตสำนึกของความเป็นอาจารย์และข้าราชการ  รักษาคำพูด มีสัจจะเชื่อถือได้</t>
    </r>
  </si>
  <si>
    <r>
      <t xml:space="preserve">                   </t>
    </r>
    <r>
      <rPr>
        <b/>
        <sz val="10"/>
        <rFont val="Tahoma"/>
        <family val="2"/>
      </rPr>
      <t xml:space="preserve"> ระดับที่ 3</t>
    </r>
    <r>
      <rPr>
        <sz val="10"/>
        <rFont val="Tahoma"/>
        <family val="2"/>
      </rPr>
      <t xml:space="preserve"> ยึดมั่นในหลักการ รักษาจรรยาบรรณวิชาชีพ ไม่เบี่ยงเบนด้วยอคติหรือผลประโยชน์ คำนึงถึงผลกระทบต่อสังคมและวงนักวิชาการ เสียสละความสุขส่วนตน เพื่อให้เกิดประโยชน์ทางราชการ หน่วยงาน</t>
    </r>
  </si>
  <si>
    <r>
      <t xml:space="preserve">                   </t>
    </r>
    <r>
      <rPr>
        <b/>
        <sz val="10"/>
        <rFont val="Tahoma"/>
        <family val="2"/>
      </rPr>
      <t>ระดับที่ 4</t>
    </r>
    <r>
      <rPr>
        <sz val="10"/>
        <rFont val="Tahoma"/>
        <family val="2"/>
      </rPr>
      <t xml:space="preserve"> ยืนหยัดเพื่อความถูกต้อง  กล้าตัดสินใจ ปฏิบัติงานพัฒนาและบริการวิชาการของมหาวิทยาลัย ด้วยการยึดหลักความถูก ต้องเป็นธรรม แม้อาจก่อความไม่พึงพอใจกับผู้เสียผลประโยชน์  ทำงานได้สำเร็จตามขั้นตอนและแผนการตรงตามเป้าหมาย</t>
    </r>
  </si>
  <si>
    <r>
      <t xml:space="preserve">                   </t>
    </r>
    <r>
      <rPr>
        <b/>
        <sz val="10"/>
        <rFont val="Tahoma"/>
        <family val="2"/>
      </rPr>
      <t>ระดับที่ 5</t>
    </r>
    <r>
      <rPr>
        <sz val="10"/>
        <rFont val="Tahoma"/>
        <family val="2"/>
      </rPr>
      <t xml:space="preserve"> อุทิศตนเพื่อความยุติธรรม ยืนหยัดพิทักษ์ประโยชน์ของมหาวิทยาลัย  ปฏิบัติงานพัฒนาหรือบริการทางวิชาการของมหาวิทยาลัยอย่างโปร่งใส และตรวจสอบได้</t>
    </r>
  </si>
  <si>
    <r>
      <t xml:space="preserve">     </t>
    </r>
    <r>
      <rPr>
        <b/>
        <sz val="10"/>
        <rFont val="Tahoma"/>
        <family val="2"/>
      </rPr>
      <t>มีพฤติกรรม ระดับที่ 1</t>
    </r>
    <r>
      <rPr>
        <sz val="10"/>
        <rFont val="Tahoma"/>
        <family val="2"/>
      </rPr>
      <t xml:space="preserve">  สามารถให้บริการที่ผู้รับบริการต้องการด้วยความเต็มใจ   สุภาพ  ให้ข้อมูลข่าวสารถูกต้อง ชัดเจน  สามารถแจ้งความคืบหน้าในการดำเนินการเรื่อง หรือขั้นตอนการให้บริการได้ ประสานงานกับหน่วยงานที่เกี่ยวข้องเพื่อให้เกิดการบริการที่ดี</t>
    </r>
  </si>
  <si>
    <r>
      <t xml:space="preserve">                    </t>
    </r>
    <r>
      <rPr>
        <b/>
        <sz val="10"/>
        <rFont val="Tahoma"/>
        <family val="2"/>
      </rPr>
      <t xml:space="preserve">ระดับที่  2 </t>
    </r>
    <r>
      <rPr>
        <sz val="10"/>
        <rFont val="Tahoma"/>
        <family val="2"/>
      </rPr>
      <t xml:space="preserve"> ช่วยแก้ปัญหาให้แก่ผู้รับบริการ ช่วยแก้ปัญหาหรือหาแนวทางแก้ไขปัญหาที่เกิดขึ้น ไม่บ่ายเบี่ยง แก้ตัว หรือปัดภาระ</t>
    </r>
  </si>
  <si>
    <r>
      <t xml:space="preserve">                   </t>
    </r>
    <r>
      <rPr>
        <b/>
        <sz val="10"/>
        <rFont val="Tahoma"/>
        <family val="2"/>
      </rPr>
      <t xml:space="preserve">ระดับที่  3  </t>
    </r>
    <r>
      <rPr>
        <sz val="10"/>
        <rFont val="Tahoma"/>
        <family val="2"/>
      </rPr>
      <t>ให้บริการที่เกินความคาดหวัง แม้ต้องใช้เวลาหรือความพยายามอย่างมาก  ให้เวลาแก่ผู้รับบริการเป็นพิเศษ  เพื่อช่วยแก้ปัญหา  ให้ข้อมูลข่าวสารที่เกี่ยวข้องกับการให้บริการนั้นอยู่แม้ข้อมูลนั้นผู้รับบริการไม่ได้ถามถึง นำเสนอวิธีการในการให้บริการที่ผู้รับบริการจะได้รับประโยชน์สูงสุด</t>
    </r>
  </si>
  <si>
    <r>
      <t xml:space="preserve">                   </t>
    </r>
    <r>
      <rPr>
        <b/>
        <sz val="10"/>
        <rFont val="Tahoma"/>
        <family val="2"/>
      </rPr>
      <t xml:space="preserve">ระดับที่ 4 </t>
    </r>
    <r>
      <rPr>
        <sz val="10"/>
        <rFont val="Tahoma"/>
        <family val="2"/>
      </rPr>
      <t xml:space="preserve"> เข้าใจและให้บริการที่ตรงตามความต้องการที่แท้จริงของผู้รับบริการได้ เข้าใจหรือพยายามทำความ เข้าใจด้วยวิธีการต่างๆ เพื่อให้บริการได้ตรงตามความต้องการที่แท้จริง ให้คำแนะนำที่เป็นประโยชน์ เพื่อตอบสนองความจำเป็นหรือความต้องการที่แท้จริงของผู้รับบริการ</t>
    </r>
  </si>
  <si>
    <r>
      <t xml:space="preserve">                 </t>
    </r>
    <r>
      <rPr>
        <b/>
        <sz val="10"/>
        <rFont val="Tahoma"/>
        <family val="2"/>
      </rPr>
      <t xml:space="preserve"> ระดับที่ 5</t>
    </r>
    <r>
      <rPr>
        <sz val="10"/>
        <rFont val="Tahoma"/>
        <family val="2"/>
      </rPr>
      <t xml:space="preserve">  ให้บริการที่เป็นประโยชน์อย่างแท้จริงให้แก่ผู้รับบริการ คิดถึงผลประโยชน์ของผู้รับบริการในระยะยาว และพร้อมที่จะเปลี่ยนวิธีหรือขั้นตอนการให้บริการ เพื่อประโยชน์สูงสุดของผู้รับบริการ เป็นที่ปรึกษามีส่วนช่วยในการตัดสินใจที่ผู้รับบริการไว้วางใจ  สามารถให้ความเห็นที่แตกต่างจากวิธี หรือขั้นตอนที่ผู้รับบริการต้องการโดยสอดคล้องกับความจำเป็น ปัญหา โอกาส เพื่อประโยชน์อย่างแท้จริงของผู้รับบริการ</t>
    </r>
  </si>
  <si>
    <r>
      <t xml:space="preserve">  </t>
    </r>
    <r>
      <rPr>
        <b/>
        <sz val="10"/>
        <rFont val="Tahoma"/>
        <family val="2"/>
      </rPr>
      <t xml:space="preserve">มีพฤติกรรม  ระดับที่ 1 </t>
    </r>
    <r>
      <rPr>
        <sz val="10"/>
        <rFont val="Tahoma"/>
        <family val="2"/>
      </rPr>
      <t xml:space="preserve"> ปฏิบัติตนเป็นส่วนหนึ่งของสถาบันอุดมศึกษา  เคารพและถือปฏิบัติตามแบบแผนและธรรมเนียมปฏิบัติของมหาวิทยาลัย ตลอดจนหน่วยงานทุกระดับ</t>
    </r>
  </si>
  <si>
    <r>
      <t xml:space="preserve">                </t>
    </r>
    <r>
      <rPr>
        <b/>
        <sz val="10"/>
        <rFont val="Tahoma"/>
        <family val="2"/>
      </rPr>
      <t xml:space="preserve">  ระดับที่  2</t>
    </r>
    <r>
      <rPr>
        <sz val="10"/>
        <rFont val="Tahoma"/>
        <family val="2"/>
      </rPr>
      <t xml:space="preserve">  แสดงความภักดีต่อมหาวิทยาลัย  พึงพอใจและภาคภูมิใจที่เป็นส่วนหนึ่งของมหาวิทยาลัย  สร้างภาพลักษณ์และชื่อเสียงให้แก่มหาวิทยาลัย</t>
    </r>
  </si>
  <si>
    <r>
      <t xml:space="preserve">                 </t>
    </r>
    <r>
      <rPr>
        <b/>
        <sz val="10"/>
        <rFont val="Tahoma"/>
        <family val="2"/>
      </rPr>
      <t xml:space="preserve"> ระดับที่  3</t>
    </r>
    <r>
      <rPr>
        <sz val="10"/>
        <rFont val="Tahoma"/>
        <family val="2"/>
      </rPr>
      <t xml:space="preserve">  มีส่วนร่วมในการผลักดันพันธกิจของมหาวิทยาลัย  สนับสนุนพันธกิจของมหาวิทยาลัยจนบรรลุเป้าหมาย  จัดลำดับความเร่งด่วนหรือความสำคัญของงานเพื่อให้พันธกิจบรรลุเป้าหมาย</t>
    </r>
  </si>
  <si>
    <r>
      <t xml:space="preserve">                   ระดับที่  4 </t>
    </r>
    <r>
      <rPr>
        <sz val="10"/>
        <rFont val="Tahoma"/>
        <family val="2"/>
      </rPr>
      <t>ยึดถือประโยชน์ของมหาวิทยาลัยเป็นที่ตั้ง  โดยยึดถือประโยชน์ของมหาวิทยาลัยเป็นที่ตั้งก่อนจะคิดถึงประโยชน์บุคคลหรือตนเอง  ยืนหยัดในการตัดสินใจที่เป็นประโยชน์ต่อมหาวิทยาลัยแม้ว่าการตัดสินใจนั้นอาจจะมีผู้ต่อต้านหรือแสดงความไม่เห็นด้วย</t>
    </r>
  </si>
  <si>
    <r>
      <t xml:space="preserve">                  </t>
    </r>
    <r>
      <rPr>
        <b/>
        <sz val="10"/>
        <rFont val="Tahoma"/>
        <family val="2"/>
      </rPr>
      <t xml:space="preserve">  ระดับที่ 5</t>
    </r>
    <r>
      <rPr>
        <sz val="10"/>
        <rFont val="Tahoma"/>
        <family val="2"/>
      </rPr>
      <t xml:space="preserve">  เสียสละเพื่อประโยชน์ของมหาวิทยลัย   เสียสละหรือโน้มน้าวผู้อื่นให้เสียสละประโยชน์ส่วนตนเพื่อประโยชน์ของมหาวิทยาลัย</t>
    </r>
  </si>
  <si>
    <r>
      <t xml:space="preserve">  มีพฤติกรรม  ระดับที่ 1  </t>
    </r>
    <r>
      <rPr>
        <sz val="10"/>
        <rFont val="Tahoma"/>
        <family val="2"/>
      </rPr>
      <t>ทำหน้าที่ของตนในทีมให้สำเร็จ  สนับสนุนการตัดสินใจของทีมหรือหน่วยงาน  ทำงานในส่วนที่ตนได้รับมอบหมาย  ให้ข้อมูลที่เป็นประโยชน์ต่อการทำงานของทีม หรือหน่วยงาน</t>
    </r>
  </si>
  <si>
    <r>
      <t xml:space="preserve">                  </t>
    </r>
    <r>
      <rPr>
        <b/>
        <sz val="10"/>
        <rFont val="Tahoma"/>
        <family val="2"/>
      </rPr>
      <t>ระดับที่  2</t>
    </r>
    <r>
      <rPr>
        <sz val="10"/>
        <rFont val="Tahoma"/>
        <family val="2"/>
      </rPr>
      <t xml:space="preserve"> ให้ความร่วมมือในการทำงานกับเพื่อนร่วมงาน  สร้างสัมพันธ์  เข้ากับผู้อื่นในกลุ่มได้ดี  ให้ความร่วมมือ เคารพซึ่งกันและกันทั้งต่อหน้าและลับหลัง</t>
    </r>
  </si>
  <si>
    <r>
      <t xml:space="preserve">              </t>
    </r>
    <r>
      <rPr>
        <b/>
        <sz val="10"/>
        <rFont val="Tahoma"/>
        <family val="2"/>
      </rPr>
      <t xml:space="preserve"> ระดับที่  4</t>
    </r>
    <r>
      <rPr>
        <sz val="10"/>
        <rFont val="Tahoma"/>
        <family val="2"/>
      </rPr>
      <t xml:space="preserve">  สนับสนุนช่วยเหลือเพื่อนร่วมทีมเพื่อให้งานประสบความสำเร็จ ยกย่อง  ให้กำลังใจ ช่วยเหลือเกื้อกูลเพื่อนร่วมงาน แม้ไม่มีการร้องขอ  รักษามิตรภาพ ช่วยเหลือกันในวาระต่างๆ ให้งานสำเร็จ</t>
    </r>
  </si>
  <si>
    <r>
      <t xml:space="preserve">              </t>
    </r>
    <r>
      <rPr>
        <b/>
        <sz val="10"/>
        <rFont val="Tahoma"/>
        <family val="2"/>
      </rPr>
      <t>ระดับที่ 5</t>
    </r>
    <r>
      <rPr>
        <sz val="10"/>
        <rFont val="Tahoma"/>
        <family val="2"/>
      </rPr>
      <t xml:space="preserve">  สามารถนำทีมให้ปฏิบัติภารกิจให้ได้ผลสำเร็จ   สร้างเสริมความสามัคคีในทีม หรือหน่วยงาน โดยไม่คำนึงความชอบหรือไม่ชอบส่วนตน  คลี่คลาย หรือแก้ไขข้อขัดแย้งที่เกิดขึ้น  ประสานสัมพันธ์ สร้างขวัญกำลังใจเพื่อปฏิบัติภารกิจของมหาวิทยาลัยให้บรรลุผล</t>
    </r>
  </si>
  <si>
    <r>
      <t xml:space="preserve">               </t>
    </r>
    <r>
      <rPr>
        <b/>
        <sz val="10"/>
        <rFont val="Tahoma"/>
        <family val="2"/>
      </rPr>
      <t xml:space="preserve">ระดับที่  3 </t>
    </r>
    <r>
      <rPr>
        <sz val="10"/>
        <rFont val="Tahoma"/>
        <family val="2"/>
      </rPr>
      <t xml:space="preserve"> ประสานความร่วมมือกับสมาชิก  รับฟังความเห็นของสมาชิก และเต็มใจเรียนรู้จากผู้อื่น  ตัดสินใจหรือวางแผนร่วมกันโดยระดมความคิดเห็น  ประสานและส่งเสริมสัมพันธภาพ เพื่อสนับสนุนการทำงานให้มีประสิทธิภาพมากขึ้น</t>
    </r>
  </si>
  <si>
    <t xml:space="preserve"> ได้รับมอบหมาย (ต่อ)</t>
  </si>
  <si>
    <r>
      <t xml:space="preserve">      </t>
    </r>
    <r>
      <rPr>
        <b/>
        <sz val="10"/>
        <rFont val="Tahoma"/>
        <family val="2"/>
      </rPr>
      <t xml:space="preserve">มีพฤติกรรม  ระดับที่ 1 </t>
    </r>
    <r>
      <rPr>
        <sz val="10"/>
        <rFont val="Tahoma"/>
        <family val="2"/>
      </rPr>
      <t xml:space="preserve"> มีความคล่องตัวในการปฏิบัติงาน ปรับตัวเข้ากับสภาพงานหรือไม่เอื้ออำนวยต่อการปฏิบัติงาน</t>
    </r>
  </si>
  <si>
    <r>
      <t xml:space="preserve">                      </t>
    </r>
    <r>
      <rPr>
        <b/>
        <sz val="10"/>
        <rFont val="Tahoma"/>
        <family val="2"/>
      </rPr>
      <t>ระดับที่ 2</t>
    </r>
    <r>
      <rPr>
        <sz val="10"/>
        <rFont val="Tahoma"/>
        <family val="2"/>
      </rPr>
      <t xml:space="preserve">  ยอมรับความจำเป็นที่ต้องปรับเปลี่ยน ยอมรับความเห็นของผู้อื่น เต็มใจที่จะปรับเปลี่ยนความคิด ทัศนคติ เมื่อได้รับข้อมูลใหม่</t>
    </r>
  </si>
  <si>
    <r>
      <t xml:space="preserve">                   </t>
    </r>
    <r>
      <rPr>
        <b/>
        <sz val="10"/>
        <rFont val="Tahoma"/>
        <family val="2"/>
      </rPr>
      <t xml:space="preserve">  ระดับที่  3  </t>
    </r>
    <r>
      <rPr>
        <sz val="10"/>
        <rFont val="Tahoma"/>
        <family val="2"/>
      </rPr>
      <t>มีวิจารณญาณในการปรับใช้กฎระเบียบ ให้เหมาะสมกับสถานการณ์เพื่อผลสำเร็จของงานและวัตถุ ปรสงค์ของหน่วยงาน</t>
    </r>
  </si>
  <si>
    <r>
      <t xml:space="preserve">                    </t>
    </r>
    <r>
      <rPr>
        <b/>
        <sz val="10"/>
        <rFont val="Tahoma"/>
        <family val="2"/>
      </rPr>
      <t xml:space="preserve"> ระดับที่  4 </t>
    </r>
    <r>
      <rPr>
        <sz val="10"/>
        <rFont val="Tahoma"/>
        <family val="2"/>
      </rPr>
      <t xml:space="preserve"> ปรับเปลี่ยนวิธีการดำเนินงาน ปรับเปลี่ยนวิธีการปฏิบัติงาน  ให้เข้ากับสถานการณ์ ปรับขั้นตอนการทำงาน เพื่อเพิ่มประสิทธิภาพของหน่วยงาน</t>
    </r>
  </si>
  <si>
    <r>
      <t xml:space="preserve">                     </t>
    </r>
    <r>
      <rPr>
        <b/>
        <sz val="10"/>
        <rFont val="Tahoma"/>
        <family val="2"/>
      </rPr>
      <t xml:space="preserve">ระดับที่  5 </t>
    </r>
    <r>
      <rPr>
        <sz val="10"/>
        <rFont val="Tahoma"/>
        <family val="2"/>
      </rPr>
      <t xml:space="preserve"> ปรับเปลี่ยนแผนกลยุทธ์ ปรับแผนงานเป้าหมาย หรือโครงการ เพื่อให้เหมาะสมกับสถานการณ์ที่ต้องเผชิญอยู่ ปรับเปลี่ยนโครงสร้าง  หรือกระบวนงานเป็นเฉพาะกาล  เพื่อให้รับกับสถานการณ์ที่กำลังเผชิญอยู่</t>
    </r>
  </si>
  <si>
    <r>
      <t xml:space="preserve">มีพฤติกรรม  ระดับที่ 1  </t>
    </r>
    <r>
      <rPr>
        <sz val="10"/>
        <rFont val="Tahoma"/>
        <family val="2"/>
      </rPr>
      <t>ไม่มีขาดราชการ</t>
    </r>
  </si>
  <si>
    <r>
      <t xml:space="preserve">                  </t>
    </r>
    <r>
      <rPr>
        <b/>
        <sz val="10"/>
        <rFont val="Tahoma"/>
        <family val="2"/>
      </rPr>
      <t xml:space="preserve">ระดับที่ 2  </t>
    </r>
    <r>
      <rPr>
        <sz val="10"/>
        <rFont val="Tahoma"/>
        <family val="2"/>
      </rPr>
      <t>ลาราชการไม่เกิน 6 ครั้ง และมาสายไม่เกิน 6 ครั้ง</t>
    </r>
  </si>
  <si>
    <r>
      <t xml:space="preserve">                  </t>
    </r>
    <r>
      <rPr>
        <b/>
        <sz val="10"/>
        <rFont val="Tahoma"/>
        <family val="2"/>
      </rPr>
      <t xml:space="preserve">ระดับที่ 3 </t>
    </r>
    <r>
      <rPr>
        <sz val="10"/>
        <rFont val="Tahoma"/>
        <family val="2"/>
      </rPr>
      <t xml:space="preserve"> ลาราชการไม่เกิน 4 ครั้ง และมาสายไม่เกิน 4 ครั้ง</t>
    </r>
  </si>
  <si>
    <r>
      <t xml:space="preserve">                  </t>
    </r>
    <r>
      <rPr>
        <b/>
        <sz val="10"/>
        <rFont val="Tahoma"/>
        <family val="2"/>
      </rPr>
      <t>ระดับที่ 4</t>
    </r>
    <r>
      <rPr>
        <sz val="10"/>
        <rFont val="Tahoma"/>
        <family val="2"/>
      </rPr>
      <t xml:space="preserve">  ลาราชการไม่เกิน 2 ครั้ง และมาสายไม่เกิน 2 ครั้ง</t>
    </r>
  </si>
  <si>
    <r>
      <t xml:space="preserve">                  </t>
    </r>
    <r>
      <rPr>
        <b/>
        <sz val="10"/>
        <rFont val="Tahoma"/>
        <family val="2"/>
      </rPr>
      <t xml:space="preserve">ระดับที่ 5 </t>
    </r>
    <r>
      <rPr>
        <sz val="10"/>
        <rFont val="Tahoma"/>
        <family val="2"/>
      </rPr>
      <t xml:space="preserve"> ลาราชการไม่เกิน 1 ครั้ง และไม่มีสาย</t>
    </r>
  </si>
  <si>
    <t>จำนวนสมรรถนะที่มีระดับสมรรถนะที่แสดงออกสูงกว่าหรือเท่ากับระดับสมรรถนะที่คาดหวัง     X  3  คะแนน</t>
  </si>
  <si>
    <t>จำนวนสมรรถนะที่มีระดับสมรรถนะที่แสดงออกต่ำกว่าหรือเท่ากับระดับสมรรถนะที่คาดหวัง  1 ระดับ   X  2  คะแนน</t>
  </si>
  <si>
    <t>จำนวนสมรรถนะที่มีระดับสมรรถนะที่แสดงออกต่ำกว่าหรือเท่ากับระดับสมรรถนะที่คาดหวัง  2 ระดับ   X  1  คะแนน</t>
  </si>
  <si>
    <t>จำนวนสมรรถนะที่มีระดับสมรรถนะที่แสดงออกต่ำกว่าหรือเท่ากับระดับสมรรถนะที่คาดหวัง  3 ระดับ   X  0  คะแนน</t>
  </si>
  <si>
    <t>(4)  ผลรวมคะแนน</t>
  </si>
  <si>
    <t>(5) สรุปคะแนนส่วนพฤติกรรมการปฏิบัติราชการ  (สมรรถนะ)             =</t>
  </si>
  <si>
    <t>(6) ผู้ประเมินและผู้รับการประเมินได้ตกลงร่วมกันและเห็นพ้องร่วมกันแล้ว (ระบุในข้อ (1)  ให้ครบ)  จึงลงลายมือชื่อไว้เป็นหลักฐาน (ลงนามเมื่อจัดทำข้อตกลง)</t>
  </si>
  <si>
    <t>(7) ความเห็นเพิ่มเติมของผู้ประเมิน (ระบุข้อมูลเมื่อสิ้นรอบการประเมิน)</t>
  </si>
  <si>
    <t>(8) ผู้ประเมินและผู้รับการประเมินได้เห็นชอบผลการประเมินแล้ว  (ระบุในข้อ (2) (3) (4) (5) และ (7) ให้ครบ)   จึงลงลายมือชื่อไว้เป็นหลักฐาน (ลงนามเมื่อสิ้นรอบการประเมิน)</t>
  </si>
  <si>
    <t>1.บันทึกระดับค่าเป้าหมาย ลงในช่องระดับค่าเป้าหมายที่ได้ที่มีพื้นหลังสีเหลืองเพียง 1 ช่องเท่านั้น</t>
  </si>
  <si>
    <r>
      <t xml:space="preserve">            </t>
    </r>
    <r>
      <rPr>
        <b/>
        <sz val="10"/>
        <rFont val="Tahoma"/>
        <family val="2"/>
      </rPr>
      <t>หรือ</t>
    </r>
    <r>
      <rPr>
        <sz val="10"/>
        <rFont val="Tahoma"/>
        <family val="2"/>
      </rPr>
      <t xml:space="preserve"> มีการทบทวนและจัดทำแผนการจัดการความรู้ หรือมีการจัดทำแผนปฏิบัติงานวิจัยในชั้นเรียน (โครงการวิจัยในชั้นเรียน)</t>
    </r>
  </si>
  <si>
    <t>ข้อตกลงและแบบประเมินผลสัมฤทธิ์ของงานของข้าราชการพลเรือนในสถาบันอุดมศึกษา (องค์ประกอบที่ 1)</t>
  </si>
  <si>
    <r>
      <t xml:space="preserve">     </t>
    </r>
    <r>
      <rPr>
        <b/>
        <sz val="10"/>
        <rFont val="Tahoma"/>
        <family val="2"/>
      </rPr>
      <t xml:space="preserve">ระดับที่ 1 </t>
    </r>
    <r>
      <rPr>
        <sz val="10"/>
        <rFont val="Tahoma"/>
        <family val="2"/>
      </rPr>
      <t>มี มคอ.3 และ มคอ.5 ครบทุกรายวิชา</t>
    </r>
  </si>
  <si>
    <r>
      <t xml:space="preserve">     </t>
    </r>
    <r>
      <rPr>
        <b/>
        <sz val="10"/>
        <rFont val="Tahoma"/>
        <family val="2"/>
      </rPr>
      <t>ระดับที่ 3</t>
    </r>
    <r>
      <rPr>
        <sz val="10"/>
        <rFont val="Tahoma"/>
        <family val="2"/>
      </rPr>
      <t xml:space="preserve"> เป็นไปตามระดับที่ 2 และเข้าร่วมอบรม หรือ สัมมนา หรือ ประชุมวิชาการ ไม่น้อยกว่า 1 โครงการ</t>
    </r>
  </si>
  <si>
    <r>
      <t xml:space="preserve">     </t>
    </r>
    <r>
      <rPr>
        <b/>
        <sz val="10"/>
        <rFont val="Tahoma"/>
        <family val="2"/>
      </rPr>
      <t>ระดับที่ 2</t>
    </r>
    <r>
      <rPr>
        <sz val="10"/>
        <rFont val="Tahoma"/>
        <family val="2"/>
      </rPr>
      <t xml:space="preserve"> เป็นไปตามระดับที่ 1 และมีการพัฒนาสื่อการสอน</t>
    </r>
  </si>
  <si>
    <r>
      <t xml:space="preserve">     </t>
    </r>
    <r>
      <rPr>
        <b/>
        <sz val="10"/>
        <rFont val="Tahoma"/>
        <family val="2"/>
      </rPr>
      <t xml:space="preserve">ระดับที่ 4 </t>
    </r>
    <r>
      <rPr>
        <sz val="10"/>
        <rFont val="Tahoma"/>
        <family val="2"/>
      </rPr>
      <t>เป็นไปตามระดับที่ 3  และเข้าร่วมอบรม หรือ สัมมนา หรือ ประชุมวิชาการ นับรวมกันไม่น้อยกว่า 2 โครงการ</t>
    </r>
  </si>
  <si>
    <r>
      <t xml:space="preserve">     </t>
    </r>
    <r>
      <rPr>
        <b/>
        <sz val="10"/>
        <rFont val="Tahoma"/>
        <family val="2"/>
      </rPr>
      <t xml:space="preserve">ระดับที่ 5 </t>
    </r>
    <r>
      <rPr>
        <sz val="10"/>
        <rFont val="Tahoma"/>
        <family val="2"/>
      </rPr>
      <t>เป็นไปตามระดับที่ 4 และเข้าร่วมอบรม หรือ สัมมนา หรือ ประชุมวิชาการ นับรวมกันไม่น้อยกว่า 3 โครงการ</t>
    </r>
  </si>
  <si>
    <t xml:space="preserve"> (3) ระดับค่าเป้าหมาย</t>
  </si>
  <si>
    <r>
      <t xml:space="preserve">     </t>
    </r>
    <r>
      <rPr>
        <b/>
        <sz val="10"/>
        <rFont val="Tahoma"/>
        <family val="2"/>
      </rPr>
      <t>ระดับที่ 1</t>
    </r>
    <r>
      <rPr>
        <sz val="10"/>
        <rFont val="Tahoma"/>
        <family val="2"/>
      </rPr>
      <t xml:space="preserve"> มีหัวข้องานวิจัย(สิ่งประดิษฐ์) และผลการทดลองหรือข้อมูลเบื้องต้นที่จะนำไปสู่หัวข้องานวิจัย(สิ่งประดิษฐ์) </t>
    </r>
  </si>
  <si>
    <r>
      <t xml:space="preserve">               </t>
    </r>
    <r>
      <rPr>
        <b/>
        <sz val="10"/>
        <rFont val="Tahoma"/>
        <family val="2"/>
      </rPr>
      <t xml:space="preserve">หรือ </t>
    </r>
    <r>
      <rPr>
        <sz val="10"/>
        <rFont val="Tahoma"/>
        <family val="2"/>
      </rPr>
      <t xml:space="preserve">มีการกำหนดชื่อตำรา(หนังสือ) จำนวนบท และชื่อบททุกบท พร้อมทั้งมีฉบับร่างที่มีเนื้อหาไม่ต่ำกว่าร้อยละ 20       </t>
    </r>
  </si>
  <si>
    <r>
      <t xml:space="preserve">         </t>
    </r>
    <r>
      <rPr>
        <b/>
        <sz val="10"/>
        <rFont val="Tahoma"/>
        <family val="2"/>
      </rPr>
      <t xml:space="preserve">    หรือ </t>
    </r>
    <r>
      <rPr>
        <sz val="10"/>
        <rFont val="Tahoma"/>
        <family val="2"/>
      </rPr>
      <t>มีการเตรียมบทความวิชาการเพื่อเผยแพร่โดยมีความสมบูรณ์ไม่ต่ำกว่าร้อยละ 30</t>
    </r>
  </si>
  <si>
    <r>
      <t xml:space="preserve">              </t>
    </r>
    <r>
      <rPr>
        <b/>
        <sz val="10"/>
        <rFont val="Tahoma"/>
        <family val="2"/>
      </rPr>
      <t>หรือ</t>
    </r>
    <r>
      <rPr>
        <sz val="10"/>
        <rFont val="Tahoma"/>
        <family val="2"/>
      </rPr>
      <t xml:space="preserve"> มีเอกสารงานเขียน หรือเอกสารทางวิชาการที่กำลังดำเนินการไม่น้อยกว่า 1 เรื่อง </t>
    </r>
  </si>
  <si>
    <r>
      <t xml:space="preserve">            </t>
    </r>
    <r>
      <rPr>
        <b/>
        <sz val="10"/>
        <rFont val="Tahoma"/>
        <family val="2"/>
      </rPr>
      <t xml:space="preserve"> หรือ </t>
    </r>
    <r>
      <rPr>
        <sz val="10"/>
        <rFont val="Tahoma"/>
        <family val="2"/>
      </rPr>
      <t xml:space="preserve">มีการพัฒนาเอกสารประกอบการสอนหรือเอกสารคำสอน โดยทำโครงการสอนของเอกสารประกอบการสอนหรือเอกสารคำสอน แล้วเสร็จพร้อมเนื้อหาไม่ต่ำกว่าร้อยละ 20 </t>
    </r>
  </si>
  <si>
    <r>
      <t xml:space="preserve">     </t>
    </r>
    <r>
      <rPr>
        <b/>
        <sz val="10"/>
        <rFont val="Tahoma"/>
        <family val="2"/>
      </rPr>
      <t>ระดับที่ 2</t>
    </r>
    <r>
      <rPr>
        <sz val="10"/>
        <rFont val="Tahoma"/>
        <family val="2"/>
      </rPr>
      <t xml:space="preserve"> เป็นไปตามระดับที่ 1 และเสนอโครงการวิจัยหรือสิ่งประดิษฐ์เพื่อขอทุน/งบประมาณต่อหน่วยงาน </t>
    </r>
  </si>
  <si>
    <r>
      <t xml:space="preserve">  </t>
    </r>
    <r>
      <rPr>
        <b/>
        <sz val="10"/>
        <rFont val="Tahoma"/>
        <family val="2"/>
      </rPr>
      <t xml:space="preserve">          หรือ</t>
    </r>
    <r>
      <rPr>
        <sz val="10"/>
        <rFont val="Tahoma"/>
        <family val="2"/>
      </rPr>
      <t xml:space="preserve"> มีฉบับร่างเนื้อหาของตำรา(หนังสือ) ไม่ต่ำกว่าร้อยละ 40  และมีรายละเอียดของหัวข้อย่อยในแต่ละบทมากเพิ่มขึ้น</t>
    </r>
  </si>
  <si>
    <t xml:space="preserve">    ระดับที่ 1 (ต่อ)</t>
  </si>
  <si>
    <r>
      <t xml:space="preserve">              </t>
    </r>
    <r>
      <rPr>
        <b/>
        <sz val="10"/>
        <rFont val="Tahoma"/>
        <family val="2"/>
      </rPr>
      <t>หรือ</t>
    </r>
    <r>
      <rPr>
        <sz val="10"/>
        <rFont val="Tahoma"/>
        <family val="2"/>
      </rPr>
      <t xml:space="preserve"> มีการเตรียมบทความวิชาการเพื่อเผยแพร่ระดับชาติโดยมีความสมบูรณ์ไม่ต่ำกว่าร้อยละ 60</t>
    </r>
  </si>
  <si>
    <r>
      <t xml:space="preserve">  </t>
    </r>
    <r>
      <rPr>
        <b/>
        <sz val="10"/>
        <rFont val="Tahoma"/>
        <family val="2"/>
      </rPr>
      <t xml:space="preserve">          หรือ</t>
    </r>
    <r>
      <rPr>
        <sz val="10"/>
        <rFont val="Tahoma"/>
        <family val="2"/>
      </rPr>
      <t xml:space="preserve"> มีบทความวิชาการเผยแพร่ในมหาวิทยาลัยไม่น้อยกว่า 1 เรื่อง</t>
    </r>
  </si>
  <si>
    <r>
      <t xml:space="preserve">                </t>
    </r>
    <r>
      <rPr>
        <b/>
        <sz val="10"/>
        <rFont val="Tahoma"/>
        <family val="2"/>
      </rPr>
      <t xml:space="preserve">หรือ </t>
    </r>
    <r>
      <rPr>
        <sz val="10"/>
        <rFont val="Tahoma"/>
        <family val="2"/>
      </rPr>
      <t>มีการพัฒนาเอกสารประกอบการสอนหรือเอกสารคำสอน  โดยมีความสมบูรณ์ไม่ต่ำกว่าร้อยละ 40</t>
    </r>
  </si>
  <si>
    <r>
      <t xml:space="preserve">            </t>
    </r>
    <r>
      <rPr>
        <b/>
        <sz val="10"/>
        <rFont val="Tahoma"/>
        <family val="2"/>
      </rPr>
      <t xml:space="preserve"> หรือ</t>
    </r>
    <r>
      <rPr>
        <sz val="10"/>
        <rFont val="Tahoma"/>
        <family val="2"/>
      </rPr>
      <t xml:space="preserve"> ผู้ทำงานวิจัยหรือสิ่งประดิษฐ์ทำเดี่ยวหรือหัวหน้าทีมวิจัย หรือสิ่งประดิษฐ์ และได้รับทุนสนับสนุนจากภายนอกโดยไม่ได้ผ่านมหาวิทยาลัย และผลงานสำเร็จมีการตีพิมพ์เผยแพร่แล้วอย่างน้อย 1 เรื่อง </t>
    </r>
  </si>
  <si>
    <r>
      <t xml:space="preserve">          </t>
    </r>
    <r>
      <rPr>
        <b/>
        <sz val="10"/>
        <rFont val="Tahoma"/>
        <family val="2"/>
      </rPr>
      <t xml:space="preserve">   หรือ</t>
    </r>
    <r>
      <rPr>
        <sz val="10"/>
        <rFont val="Tahoma"/>
        <family val="2"/>
      </rPr>
      <t xml:space="preserve"> ผู้ร่วมงานวิจัยหรือสิ่งประดิษฐ์ที่ได้รับทุนสนับสนุนจากงบประมาณรายได้ของมหาวิทยาลัยอย่างน้อย 1 เรื่อง</t>
    </r>
  </si>
  <si>
    <r>
      <t xml:space="preserve">            </t>
    </r>
    <r>
      <rPr>
        <b/>
        <sz val="10"/>
        <rFont val="Tahoma"/>
        <family val="2"/>
      </rPr>
      <t xml:space="preserve"> หรือ</t>
    </r>
    <r>
      <rPr>
        <sz val="10"/>
        <rFont val="Tahoma"/>
        <family val="2"/>
      </rPr>
      <t xml:space="preserve"> ได้ยื่นขออนุสิทธิบัตร 1 เรื่อง</t>
    </r>
  </si>
  <si>
    <t>(5) น้ำหนัก(ความสำคัญ/ความยากง่ายของงาน)</t>
  </si>
  <si>
    <r>
      <t xml:space="preserve">              </t>
    </r>
    <r>
      <rPr>
        <b/>
        <sz val="10"/>
        <rFont val="Tahoma"/>
        <family val="2"/>
      </rPr>
      <t xml:space="preserve">หรือ </t>
    </r>
    <r>
      <rPr>
        <sz val="10"/>
        <rFont val="Tahoma"/>
        <family val="2"/>
      </rPr>
      <t>ผู้ที่เป็นส่วนหนึ่งของทีมวิจัยหรือสิ่งประดิษฐ์ และได้รับทุนสนับสนุนจากภายนอกโดยไม่ได้ผ่านมหาวิทยาลัย และผลงานสำเร็จมีการตีพิมพ์เผยแพร่ 1 เรื่อง</t>
    </r>
  </si>
  <si>
    <r>
      <t xml:space="preserve">    </t>
    </r>
    <r>
      <rPr>
        <b/>
        <sz val="10"/>
        <rFont val="Tahoma"/>
        <family val="2"/>
      </rPr>
      <t>ระดับที่ 3</t>
    </r>
    <r>
      <rPr>
        <sz val="10"/>
        <rFont val="Tahoma"/>
        <family val="2"/>
      </rPr>
      <t xml:space="preserve"> เป็นไปตามระดับที่ 2 และดำเนินการวิจัยหรือสิ่งประดิษฐ์ เป็นไปตามขั้นตอนและระยะเวลาของแผนการดำเนินงานของโครงการวิจัยหรือสิ่งประดิษฐ์ ที่ได้รับทุน/งบประมาณจากหน่วยงาน</t>
    </r>
  </si>
  <si>
    <r>
      <t xml:space="preserve">              </t>
    </r>
    <r>
      <rPr>
        <b/>
        <sz val="10"/>
        <rFont val="Tahoma"/>
        <family val="2"/>
      </rPr>
      <t>หรือ</t>
    </r>
    <r>
      <rPr>
        <sz val="10"/>
        <rFont val="Tahoma"/>
        <family val="2"/>
      </rPr>
      <t xml:space="preserve"> มีการตีพิมพ์เผยแพร่ตำรา (หนังสือ) เป็นครั้งต่อจากครั้งก่อน</t>
    </r>
  </si>
  <si>
    <r>
      <t xml:space="preserve">             </t>
    </r>
    <r>
      <rPr>
        <b/>
        <sz val="10"/>
        <rFont val="Tahoma"/>
        <family val="2"/>
      </rPr>
      <t xml:space="preserve">หรือ </t>
    </r>
    <r>
      <rPr>
        <sz val="10"/>
        <rFont val="Tahoma"/>
        <family val="2"/>
      </rPr>
      <t>มีการเตรียมบทความวิชาการเพื่อเผยแพร่ระดับนานาชาติโดยมีความสมบูรณ์ไม่ต่ำกว่าร้อยละ 60</t>
    </r>
  </si>
  <si>
    <r>
      <t xml:space="preserve">              </t>
    </r>
    <r>
      <rPr>
        <b/>
        <sz val="10"/>
        <rFont val="Tahoma"/>
        <family val="2"/>
      </rPr>
      <t>หรือ</t>
    </r>
    <r>
      <rPr>
        <sz val="10"/>
        <rFont val="Tahoma"/>
        <family val="2"/>
      </rPr>
      <t xml:space="preserve"> มีบทความวิชาการตีพิมพ์ในเอกสารประกอบการประชุมวิชาการระดับชาติหรือในวารสารระดับชาติ ไม่น้อยกว่า 1 เรื่อง     </t>
    </r>
  </si>
  <si>
    <r>
      <t xml:space="preserve">               </t>
    </r>
    <r>
      <rPr>
        <b/>
        <sz val="10"/>
        <rFont val="Tahoma"/>
        <family val="2"/>
      </rPr>
      <t>หรือ</t>
    </r>
    <r>
      <rPr>
        <sz val="10"/>
        <rFont val="Tahoma"/>
        <family val="2"/>
      </rPr>
      <t xml:space="preserve"> มีฉบับร่างเนื้อหาของตำราหรือหนังสือ ไม่ต่ำกว่าร้อยละ 70 และมีรายละเอียดของหัวข้อย่อยที่แน่นอนในแต่ละบท มีการร่างคำนำ จัดเตรียมสารบัญและดัชนี วางรูปแบบในแต่ละบทของร่างเนื้อหาของตำรา (หนังสือ) ในแต่ละบทชัดเจนเป็นมาตรฐานเดียวกัน เช่น การวางอารัมภบท บทสรุป แบบฝึกหัด หรือ การอ้างอิงเอกสาร เป็นต้น</t>
    </r>
  </si>
  <si>
    <r>
      <t xml:space="preserve">              </t>
    </r>
    <r>
      <rPr>
        <b/>
        <sz val="10"/>
        <rFont val="Tahoma"/>
        <family val="2"/>
      </rPr>
      <t>หรือ</t>
    </r>
    <r>
      <rPr>
        <sz val="10"/>
        <rFont val="Tahoma"/>
        <family val="2"/>
      </rPr>
      <t xml:space="preserve"> มีการพัฒนาเอกสารประกอบการสอนหรือเอกสารคำสอน โดยมีความสมบูรณ์ไม่ต่ำกว่าร้อยละ 60</t>
    </r>
  </si>
  <si>
    <r>
      <t xml:space="preserve">             </t>
    </r>
    <r>
      <rPr>
        <b/>
        <sz val="10"/>
        <rFont val="Tahoma"/>
        <family val="2"/>
      </rPr>
      <t>หรือ</t>
    </r>
    <r>
      <rPr>
        <sz val="10"/>
        <rFont val="Tahoma"/>
        <family val="2"/>
      </rPr>
      <t xml:space="preserve"> มีบทความวิชาการตีพิมพ์ในมหาวิทยาลัย ไม่น้อยกว่า 2 เรื่อง</t>
    </r>
  </si>
  <si>
    <r>
      <rPr>
        <b/>
        <sz val="10"/>
        <rFont val="Tahoma"/>
        <family val="2"/>
      </rPr>
      <t xml:space="preserve">                 หรือ </t>
    </r>
    <r>
      <rPr>
        <sz val="10"/>
        <rFont val="Tahoma"/>
        <family val="2"/>
      </rPr>
      <t>มีการจัดทำเอกสารทางวิชาการไม่น้อยกว่าร้อยละ 30 ของเนื้อหาทั้งหมด</t>
    </r>
  </si>
  <si>
    <r>
      <rPr>
        <b/>
        <sz val="10"/>
        <rFont val="Tahoma"/>
        <family val="2"/>
      </rPr>
      <t xml:space="preserve">               หรือ</t>
    </r>
    <r>
      <rPr>
        <sz val="10"/>
        <rFont val="Tahoma"/>
        <family val="2"/>
      </rPr>
      <t xml:space="preserve"> มีบทความงานวิจัยเผยแพร่ในมหาวิทยาลัยไม่น้อยกว่า 1 เรื่อง </t>
    </r>
  </si>
  <si>
    <r>
      <rPr>
        <b/>
        <sz val="10"/>
        <rFont val="Tahoma"/>
        <family val="2"/>
      </rPr>
      <t xml:space="preserve">              หรือ</t>
    </r>
    <r>
      <rPr>
        <sz val="10"/>
        <rFont val="Tahoma"/>
        <family val="2"/>
      </rPr>
      <t>ผู้ทำงานวิจัยหรือสิ่งประดิษฐ์ทำเดี่ยวหรือหัวหน้าทีมวิจัย หรือสิ่งประดิษฐ์ และได้รับทุนสนับสนุนจากงบประมาณรายได้ของมหาวิทยาลัยอย่างน้อย 1 เรื่อง</t>
    </r>
  </si>
  <si>
    <r>
      <t xml:space="preserve">       </t>
    </r>
    <r>
      <rPr>
        <b/>
        <sz val="10"/>
        <rFont val="Tahoma"/>
        <family val="2"/>
      </rPr>
      <t xml:space="preserve">    หรือ</t>
    </r>
    <r>
      <rPr>
        <sz val="10"/>
        <rFont val="Tahoma"/>
        <family val="2"/>
      </rPr>
      <t xml:space="preserve"> ผู้ร่วมงานวิจัยหรือสิ่งประดิษฐ์ที่ได้รับทุนสนับสนุนจากงบประมาณแผ่นดินอย่างน้อย 1 เรื่อง    หรือ ได้ยื่นขอสิทธิบัตร 1 เรื่อง</t>
    </r>
  </si>
  <si>
    <r>
      <t xml:space="preserve">    </t>
    </r>
    <r>
      <rPr>
        <b/>
        <sz val="10"/>
        <rFont val="Tahoma"/>
        <family val="2"/>
      </rPr>
      <t xml:space="preserve"> ระดับที่ 4 </t>
    </r>
    <r>
      <rPr>
        <sz val="10"/>
        <rFont val="Tahoma"/>
        <family val="2"/>
      </rPr>
      <t xml:space="preserve">เป็นไปตามระดับที่ 3 และส่งผลงานการวิจัยหรือสิ่งประดิษฐ์ ให้กับหน่วยงานที่จัดสรรทุน/งบประมาณ ตามกำหนด </t>
    </r>
  </si>
  <si>
    <r>
      <t xml:space="preserve">           หรือ </t>
    </r>
    <r>
      <rPr>
        <sz val="10"/>
        <rFont val="Tahoma"/>
        <family val="2"/>
      </rPr>
      <t>มีการพัฒนาเอกสารประกอบการสอนหรือเอกสารคำสอน โดยมีความสมบูรณ์ไม่ต่ำกว่าร้อยละ 80</t>
    </r>
  </si>
  <si>
    <r>
      <t xml:space="preserve">              </t>
    </r>
    <r>
      <rPr>
        <b/>
        <sz val="10"/>
        <rFont val="Tahoma"/>
        <family val="2"/>
      </rPr>
      <t xml:space="preserve">หรือ </t>
    </r>
    <r>
      <rPr>
        <sz val="10"/>
        <rFont val="Tahoma"/>
        <family val="2"/>
      </rPr>
      <t>มีบทความงานวิจัยตีพิมพ์ในเอกสารประกอบการประชุมวิชาการระดับชาติหรือในวารสารระดับชาติ ไม่น้อยกว่า 1 เรื่อง</t>
    </r>
  </si>
  <si>
    <r>
      <t xml:space="preserve">              </t>
    </r>
    <r>
      <rPr>
        <b/>
        <sz val="10"/>
        <rFont val="Tahoma"/>
        <family val="2"/>
      </rPr>
      <t>หรือ</t>
    </r>
    <r>
      <rPr>
        <sz val="10"/>
        <rFont val="Tahoma"/>
        <family val="2"/>
      </rPr>
      <t xml:space="preserve"> มีการจัดทำเอกสารทางวิชาการ ไม่น้อยกว่าร้อยละ 50 ของเนื้อหาทั้งหมด</t>
    </r>
  </si>
  <si>
    <r>
      <rPr>
        <b/>
        <sz val="10"/>
        <rFont val="Tahoma"/>
        <family val="2"/>
      </rPr>
      <t xml:space="preserve">           หรือ</t>
    </r>
    <r>
      <rPr>
        <sz val="10"/>
        <rFont val="Tahoma"/>
        <family val="2"/>
      </rPr>
      <t xml:space="preserve"> บทความวิจัยหรือบทความวิชาการเผยแพร่ในระดับนานาชาติไม่น้อยกว่า 1 เรื่อง</t>
    </r>
  </si>
  <si>
    <r>
      <t xml:space="preserve">             หรือ</t>
    </r>
    <r>
      <rPr>
        <sz val="10"/>
        <rFont val="Tahoma"/>
        <family val="2"/>
      </rPr>
      <t xml:space="preserve"> มีต้นฉบับของตำรา (หนังสือ) โดยมีการวางรูปแบบของเนื้อหาในตำรา (หนังสือ) แน่นอน ชัดเจน เป็นมาตรฐาน เช่น บทอารัมภบท หัวข้อย่อยในแต่ละบท บทสรุป ตาราง และรูป การอ้างอิงเอกสาร เป็นต้น การจัดทำรูปเล่มสมบูรณ์ ทั้งในส่วนคำนำ สารบัญ ภาคเนื้อหา ภาคผนวก และดัชนี</t>
    </r>
  </si>
  <si>
    <r>
      <t xml:space="preserve">            </t>
    </r>
    <r>
      <rPr>
        <b/>
        <sz val="10"/>
        <rFont val="Tahoma"/>
        <family val="2"/>
      </rPr>
      <t>หรือ</t>
    </r>
    <r>
      <rPr>
        <sz val="10"/>
        <rFont val="Tahoma"/>
        <family val="2"/>
      </rPr>
      <t xml:space="preserve"> ผู้ทำงานวิจัยหรือสิ่งประดิษฐ์ทำเดี่ยวหรือหัวหน้าทีมวิจัยหรือสิ่งประดิษฐ์ และได้รับทุนสนับสนุนจากงบประมาณแผ่นดินอย่างน้อย 1 เรื่อง</t>
    </r>
  </si>
  <si>
    <r>
      <t xml:space="preserve">            </t>
    </r>
    <r>
      <rPr>
        <b/>
        <sz val="10"/>
        <rFont val="Tahoma"/>
        <family val="2"/>
      </rPr>
      <t>หรือ</t>
    </r>
    <r>
      <rPr>
        <sz val="10"/>
        <rFont val="Tahoma"/>
        <family val="2"/>
      </rPr>
      <t xml:space="preserve"> ผู้ร่วมงานวิจัยหรือสิ่งประดิษฐ์ที่ได้รับทุนสนับสนุนจากภายนอกที่ขอผ่านตามขั้นตอนของมหาวิทยาลัยอย่างน้อย 1 เรื่อง</t>
    </r>
  </si>
  <si>
    <r>
      <t xml:space="preserve">            </t>
    </r>
    <r>
      <rPr>
        <b/>
        <sz val="10"/>
        <rFont val="Tahoma"/>
        <family val="2"/>
      </rPr>
      <t>หรือ</t>
    </r>
    <r>
      <rPr>
        <sz val="10"/>
        <rFont val="Tahoma"/>
        <family val="2"/>
      </rPr>
      <t xml:space="preserve"> ได้รับอนุสิทธิบัตร 1 เรื่อง หรือประกาศโฆษณาในการขอรับสิทธิบัตร 1 เรื่อง</t>
    </r>
  </si>
  <si>
    <r>
      <t xml:space="preserve">            </t>
    </r>
    <r>
      <rPr>
        <b/>
        <sz val="10"/>
        <rFont val="Tahoma"/>
        <family val="2"/>
      </rPr>
      <t>หรือ</t>
    </r>
    <r>
      <rPr>
        <sz val="10"/>
        <rFont val="Tahoma"/>
        <family val="2"/>
      </rPr>
      <t xml:space="preserve"> มีงานเขียนตำรา (หนังสือ)  หรือเอกสารคำสอนหรือเอกสารประกอบการสอนไม่น้อยกว่า 1 เล่ม</t>
    </r>
  </si>
  <si>
    <r>
      <t xml:space="preserve">   </t>
    </r>
    <r>
      <rPr>
        <b/>
        <sz val="10"/>
        <rFont val="Tahoma"/>
        <family val="2"/>
      </rPr>
      <t xml:space="preserve">ระดับที่ 5 </t>
    </r>
    <r>
      <rPr>
        <sz val="10"/>
        <rFont val="Tahoma"/>
        <family val="2"/>
      </rPr>
      <t>เป็นไปตามระดับที่ 4 และเป็นหัวหน้าโครงการวิจัยหรือสิ่งประดิษฐ์ มีการเผยแพร่ผลงานวิจัยในระดับชาติ หรือนานาชาติ</t>
    </r>
  </si>
  <si>
    <r>
      <rPr>
        <b/>
        <sz val="10"/>
        <rFont val="Tahoma"/>
        <family val="2"/>
      </rPr>
      <t xml:space="preserve">              หรือ</t>
    </r>
    <r>
      <rPr>
        <sz val="10"/>
        <rFont val="Tahoma"/>
        <family val="2"/>
      </rPr>
      <t xml:space="preserve"> ได้รับสิทธิบัตร 1 เรื่อง</t>
    </r>
  </si>
  <si>
    <r>
      <rPr>
        <b/>
        <sz val="10"/>
        <rFont val="Tahoma"/>
        <family val="2"/>
      </rPr>
      <t xml:space="preserve">             หรือ </t>
    </r>
    <r>
      <rPr>
        <sz val="10"/>
        <rFont val="Tahoma"/>
        <family val="2"/>
      </rPr>
      <t>มีการปรับปรุงหนังสือ หรือตำรา หรือเอกสารคำสอน หรือเอกสารประกอบการสอนไม่น้อยกว่า 1 เล่ม</t>
    </r>
  </si>
  <si>
    <r>
      <t xml:space="preserve">           </t>
    </r>
    <r>
      <rPr>
        <b/>
        <sz val="10"/>
        <rFont val="Tahoma"/>
        <family val="2"/>
      </rPr>
      <t xml:space="preserve"> หรือ</t>
    </r>
    <r>
      <rPr>
        <sz val="10"/>
        <rFont val="Tahoma"/>
        <family val="2"/>
      </rPr>
      <t xml:space="preserve"> มีบทความวิจัยตีพิมพ์ในเอกสารการประชุมวิชาการระดับนานาชาติหรือวารสารระดับนานาชาติไม่น้อยกว่า 1 เรื่อง</t>
    </r>
  </si>
  <si>
    <r>
      <t xml:space="preserve">           </t>
    </r>
    <r>
      <rPr>
        <b/>
        <sz val="10"/>
        <rFont val="Tahoma"/>
        <family val="2"/>
      </rPr>
      <t xml:space="preserve">หรือ </t>
    </r>
    <r>
      <rPr>
        <sz val="10"/>
        <rFont val="Tahoma"/>
        <family val="2"/>
      </rPr>
      <t>ผู้ทำงานวิจัยหรือสิ่งประดิษฐ์ทำเดี่ยวหรือหัวหน้าทีมวิจัยหรือสิ่งประดิษฐ์และได้รับทุนสนับสนุนจากภายนอกที่ขอผ่านตามขั้นตอนของมหาวิทยาลัยอย่างน้อย 1 เรื่อง</t>
    </r>
  </si>
  <si>
    <r>
      <t xml:space="preserve">         หรือ</t>
    </r>
    <r>
      <rPr>
        <sz val="10"/>
        <rFont val="Tahoma"/>
        <family val="2"/>
      </rPr>
      <t xml:space="preserve"> มีโครงการฝึกอบรมและบริการวิชาการที่จะดำเนินการในปีงบประมาณถัดไป</t>
    </r>
  </si>
  <si>
    <r>
      <t xml:space="preserve">   </t>
    </r>
    <r>
      <rPr>
        <b/>
        <sz val="10"/>
        <rFont val="Tahoma"/>
        <family val="2"/>
      </rPr>
      <t xml:space="preserve"> ระดับที่ 1</t>
    </r>
    <r>
      <rPr>
        <sz val="10"/>
        <rFont val="Tahoma"/>
        <family val="2"/>
      </rPr>
      <t xml:space="preserve"> มีหลักฐานการเตรียมทำโครงการให้บริการทางวิชาการ เพื่อพัฒนาคุณภาพชีวิตแก่บุคคล สังคม</t>
    </r>
  </si>
  <si>
    <r>
      <t xml:space="preserve">    ระดับที่ 2 </t>
    </r>
    <r>
      <rPr>
        <sz val="10"/>
        <rFont val="Tahoma"/>
        <family val="2"/>
      </rPr>
      <t>เป็นไปตามระดับที่ 1 และ มีการเสนอโครงการให้บริการทางวิชาการต่อหน่วยงาน เพื่อพัฒนาคุณภาพชีวิตแก่บุคคล สังคม เพื่อพัฒนาคุณภาพชีวิต</t>
    </r>
  </si>
  <si>
    <r>
      <t xml:space="preserve">           หรือ </t>
    </r>
    <r>
      <rPr>
        <sz val="10"/>
        <rFont val="Tahoma"/>
        <family val="2"/>
      </rPr>
      <t>เป็นส่วนหนึ่งในกิจกรรมทางวิชาการกับองค์กรภายนอกที่กิจกรรมยังคงดำเนินการอย่างต่อเนื่องเป็นเวลาไม่ต่ำกว่า 1 เดือน</t>
    </r>
  </si>
  <si>
    <r>
      <t xml:space="preserve">    ระดับที่ 3</t>
    </r>
    <r>
      <rPr>
        <sz val="10"/>
        <rFont val="Tahoma"/>
        <family val="2"/>
      </rPr>
      <t xml:space="preserve"> เป็นไปตามระดับที่ 2  และมีหลักฐานการดำเนินโครงการตามแผนงานของโครงการให้บริการทางวิชาการเพื่อพัฒนาคุณภาพชีวิตแก่บุคคล สังคม</t>
    </r>
  </si>
  <si>
    <r>
      <t xml:space="preserve">           หรือ </t>
    </r>
    <r>
      <rPr>
        <sz val="10"/>
        <rFont val="Tahoma"/>
        <family val="2"/>
      </rPr>
      <t>เป็นส่วนหนึ่งในกิจกรรมทางวิชาการกับองค์กรภายนอกที่กิจกรรมยังคงดำเนินการอย่างต่อเนื่องเป็นเวลาไม่ต่ำกว่า 2 เดือน</t>
    </r>
  </si>
  <si>
    <t xml:space="preserve">3. งานบริการวิชาการ </t>
  </si>
  <si>
    <r>
      <t xml:space="preserve">            หรือ</t>
    </r>
    <r>
      <rPr>
        <sz val="10"/>
        <rFont val="Tahoma"/>
        <family val="2"/>
      </rPr>
      <t xml:space="preserve"> เป็นส่วนหนึ่งของทีมงานวิทยากรฝึกอบรมให้กับบุคลากรภายนอก ปีละไม่น้อยกว่า 1 โครงการ</t>
    </r>
  </si>
  <si>
    <r>
      <t xml:space="preserve">            หรือ </t>
    </r>
    <r>
      <rPr>
        <sz val="10"/>
        <rFont val="Tahoma"/>
        <family val="2"/>
      </rPr>
      <t>เป็นส่วนหนึ่งของทีมที่ปรึกษาทางวิชาการด้านวิชาชีพ หรือตรวจสอบทางด้านวิชาชีพ ปีละไม่น้อยกว่า 1 โครงการ</t>
    </r>
  </si>
  <si>
    <r>
      <t xml:space="preserve">   ระดับที่ 5 </t>
    </r>
    <r>
      <rPr>
        <sz val="10"/>
        <rFont val="Tahoma"/>
        <family val="2"/>
      </rPr>
      <t>เป็นไปตามระดับที่ 4  และ ได้ดำเนินโครงการตามแผนงานของโครงการให้บริการทางวิชาการเพื่อพัฒนาคุณภาพชีวิตแก่บุคคล สังคม จนสิ้นสุดตามเป้าหมาย และโครงการบริการทางวิชาการมีมูลค่าเพิ่ม</t>
    </r>
  </si>
  <si>
    <r>
      <t xml:space="preserve">     ระดับที่ 4</t>
    </r>
    <r>
      <rPr>
        <sz val="10"/>
        <rFont val="Tahoma"/>
        <family val="2"/>
      </rPr>
      <t xml:space="preserve"> เป็นไปตามระดับที่ 3 และได้ดำเนินโครงการตามแผนงานของโครงการให้บริการทางวิชาการเพื่อพัฒนาคุณภาพชีวิตแก่บุคคล สังคม จนสิ้นสุดตามเป้าหมาย</t>
    </r>
  </si>
  <si>
    <t>3. งานบริการวิชาการ (ต่อ)</t>
  </si>
  <si>
    <r>
      <t xml:space="preserve">            หรือ </t>
    </r>
    <r>
      <rPr>
        <sz val="10"/>
        <rFont val="Tahoma"/>
        <family val="2"/>
      </rPr>
      <t>เป็นกรรมการสอบโครงร่างวิทยานิพนธ์หรือวิทยานิพนธ์ภายนอกคณะฯ</t>
    </r>
  </si>
  <si>
    <r>
      <t xml:space="preserve">            หรือ </t>
    </r>
    <r>
      <rPr>
        <sz val="10"/>
        <rFont val="Tahoma"/>
        <family val="2"/>
      </rPr>
      <t>เป็นกรรมการสอบหัวข้อโครงงานหรือโครงงานภายนอกคณะฯ</t>
    </r>
  </si>
  <si>
    <r>
      <t xml:space="preserve">            หรือ </t>
    </r>
    <r>
      <rPr>
        <sz val="10"/>
        <rFont val="Tahoma"/>
        <family val="2"/>
      </rPr>
      <t>เป็นส่วนหนึ่งในกิจกรรมทางวิชาการกับองค์กรภายนอกที่กิจกรรมยังคงดำเนินการอย่างต่อเนื่องเป็นเวลาไม่ต่ำกว่า 4 เดือน</t>
    </r>
  </si>
  <si>
    <r>
      <t xml:space="preserve">          </t>
    </r>
    <r>
      <rPr>
        <b/>
        <sz val="10"/>
        <rFont val="Tahoma"/>
        <family val="2"/>
      </rPr>
      <t>หรือ</t>
    </r>
    <r>
      <rPr>
        <sz val="10"/>
        <rFont val="Tahoma"/>
        <family val="2"/>
      </rPr>
      <t xml:space="preserve"> เป็นหัวหน้าทีมวิทยากรฝึกอบรมให้กับบุคลากรภายนอกปีละไม่น้อยกว่า 1 โครงการ</t>
    </r>
  </si>
  <si>
    <r>
      <t xml:space="preserve">           </t>
    </r>
    <r>
      <rPr>
        <b/>
        <sz val="10"/>
        <rFont val="Tahoma"/>
        <family val="2"/>
      </rPr>
      <t>หรือ</t>
    </r>
    <r>
      <rPr>
        <sz val="10"/>
        <rFont val="Tahoma"/>
        <family val="2"/>
      </rPr>
      <t xml:space="preserve"> หัวหน้าทีมที่ปรึกษาทางวิชาการด้านวิศวกรรมหรือตรวจสอบทางด้านวิศวกรรมปีละไม่น้อยกว่า 1 โครงการ</t>
    </r>
  </si>
  <si>
    <r>
      <t xml:space="preserve">            </t>
    </r>
    <r>
      <rPr>
        <b/>
        <sz val="10"/>
        <rFont val="Tahoma"/>
        <family val="2"/>
      </rPr>
      <t>หรือ</t>
    </r>
    <r>
      <rPr>
        <sz val="10"/>
        <rFont val="Tahoma"/>
        <family val="2"/>
      </rPr>
      <t xml:space="preserve"> ที่ปรึกษาให้กับโรงงานอุตสาหกรรม หรือหน่วยงานภายนอกที่ขออนุญาตตามระเบียบต่อมหาวิทยาลัย อย่างถูกต้อง</t>
    </r>
  </si>
  <si>
    <r>
      <t xml:space="preserve">           </t>
    </r>
    <r>
      <rPr>
        <b/>
        <sz val="10"/>
        <rFont val="Tahoma"/>
        <family val="2"/>
      </rPr>
      <t>หรือ</t>
    </r>
    <r>
      <rPr>
        <sz val="10"/>
        <rFont val="Tahoma"/>
        <family val="2"/>
      </rPr>
      <t xml:space="preserve"> หัวหน้าทีมที่ปรึกษาทางวิชาการด้านวิศวกรรม หรือตรวจสอบทางด้านวิศวกรรม ปีละไม่น้อยกว่า  1  โครงการ</t>
    </r>
  </si>
  <si>
    <r>
      <t xml:space="preserve">      </t>
    </r>
    <r>
      <rPr>
        <b/>
        <sz val="10"/>
        <rFont val="Tahoma"/>
        <family val="2"/>
      </rPr>
      <t>ระดับที่ 1</t>
    </r>
    <r>
      <rPr>
        <sz val="10"/>
        <rFont val="Tahoma"/>
        <family val="2"/>
      </rPr>
      <t xml:space="preserve"> เข้าร่วมกิจกรรมด้านศาสนา ศิลปะ หรือวัฒนธรรมของหน่วยงาน มหาวิทยาลัย หรือองค์กรต่างๆ </t>
    </r>
  </si>
  <si>
    <r>
      <rPr>
        <b/>
        <sz val="10"/>
        <rFont val="Tahoma"/>
        <family val="2"/>
      </rPr>
      <t xml:space="preserve">     ระดับที่ 3</t>
    </r>
    <r>
      <rPr>
        <sz val="10"/>
        <rFont val="Tahoma"/>
        <family val="2"/>
      </rPr>
      <t xml:space="preserve"> เป็นไปตามระดับที่ 2 โดยใช้เวลาเข้าร่วมโครงการกิจกรรมด้านศาสนา  ศิลปะ หรือวัฒนธรรมของหน่วยงาน มหาวิทยาลัย หรือองค์กรต่างๆ นับรวมได้ไม่ต่ำกว่าหนึ่งวัน หรือ เป็นกรรมการโครงการส่งเสริมศิลปวัฒนธรรมและจริยธรรม</t>
    </r>
  </si>
  <si>
    <r>
      <rPr>
        <b/>
        <sz val="10"/>
        <rFont val="Tahoma"/>
        <family val="2"/>
      </rPr>
      <t xml:space="preserve">      ระดับที่ 4</t>
    </r>
    <r>
      <rPr>
        <sz val="10"/>
        <rFont val="Tahoma"/>
        <family val="2"/>
      </rPr>
      <t xml:space="preserve"> เป็นไปตามระดับที่ 3 โดยใช้เวลาเข้าร่วมโครงการกิจกรรมด้านศาสนา ศิลปะ หรือวัฒนธรรมของหน่วยงาน มหาวิทยาลัย หรือองค์กรต่าง ๆ นับรวมได้ไม่ต่ำกว่าสามวัน </t>
    </r>
  </si>
  <si>
    <r>
      <rPr>
        <b/>
        <sz val="10"/>
        <rFont val="Tahoma"/>
        <family val="2"/>
      </rPr>
      <t xml:space="preserve">      ระดับที่ 5 </t>
    </r>
    <r>
      <rPr>
        <sz val="10"/>
        <rFont val="Tahoma"/>
        <family val="2"/>
      </rPr>
      <t xml:space="preserve">เป็นไปตามระดับที่ 4 โดยใช้เวลาเข้าร่วมโครงการกิจกรรมด้านศาสนา ศิลปะ หรือวัฒนธรรมของหน่วยงาน มหาวิทยาลัย หรือองค์กรต่างๆ นับรวมได้ไม่ต่ำกว่า 1 สัปดาห์ </t>
    </r>
  </si>
  <si>
    <r>
      <t xml:space="preserve">  ระดับที่ 5 (ต่อ)                                                                                             หรือ </t>
    </r>
    <r>
      <rPr>
        <sz val="10"/>
        <rFont val="Tahoma"/>
        <family val="2"/>
      </rPr>
      <t>เป็นผู้พิจารณาผลงานทางวิชาการในการเสนอขอตำแหน่งทางวิชาการ</t>
    </r>
  </si>
  <si>
    <r>
      <rPr>
        <b/>
        <sz val="10"/>
        <rFont val="Tahoma"/>
        <family val="2"/>
      </rPr>
      <t xml:space="preserve">       ระดับที่ 2</t>
    </r>
    <r>
      <rPr>
        <sz val="10"/>
        <rFont val="Tahoma"/>
        <family val="2"/>
      </rPr>
      <t xml:space="preserve"> เป็นไปตามระดับที่ 1 โดยใช้เวลาเข้าร่วมโครงการกิจกรรมด้านศาสนา ศิลปะ หรือวัฒนธรรมของหน่วยงาน มหาวิทยาลัย หรือองค์กรต่างๆ นับรวมได้ไม่ต่ำกว่าครึ่งวัน </t>
    </r>
  </si>
  <si>
    <t>4. งานทำนุบำรุง</t>
  </si>
  <si>
    <t xml:space="preserve">5. งานกิจการนักศึกษา </t>
  </si>
  <si>
    <r>
      <t xml:space="preserve">     ระดับที่ 1 </t>
    </r>
    <r>
      <rPr>
        <sz val="10"/>
        <rFont val="Tahoma"/>
        <family val="2"/>
      </rPr>
      <t>รับตำแหน่งอาจารย์ที่ปรึกษาประจำชั้นเรียน หรือโครงงาน หรือ โครงการ หรือมีการจัดกิจกรรมด้านการจัดการศึกษา หรือ ได้รับมอบหมายงานให้เป็นคณะทำงานของมหาวิทยาลัยหรือของคณะ หรือ ทำกิจกรรมการงานตามหน้าที่ที่ได้รับมอบหมายโดยหัวหน้าหน่วยงานขั้นต้น</t>
    </r>
  </si>
  <si>
    <r>
      <t xml:space="preserve">     ระดับที่ 2</t>
    </r>
    <r>
      <rPr>
        <sz val="10"/>
        <rFont val="Tahoma"/>
        <family val="2"/>
      </rPr>
      <t xml:space="preserve"> เป็นไปตามระดับที่ 1 และมีการติดตามนักศึกษาภายใต้การกำกับดูแลให้คำปรึกษาและมีการเข้าร่วมกิจกรรม หรือมีกิจกรรมด้านการจัดการศึกษาไม่ต่ำกว่า 2 กิจกรรม หรือ ได้รับมอบหมายงานให้เป็นคณะทำงานของมหาวิทยาลัยหรือของคณะไม่ต่ำกว่า 3 งาน หรือ ทำกิจกรรมการงานตามหน้าที่ที่ได้รับมอบหมายโดยหัวหน้าหน่วยงานขั้นต้นและเป็นงานที่ต้องใช้เวลาปฏิบัติราชการไม่ต่ำกว่าครึ่งวัน</t>
    </r>
  </si>
  <si>
    <r>
      <t xml:space="preserve">     ระดับที่ 3 </t>
    </r>
    <r>
      <rPr>
        <sz val="10"/>
        <rFont val="Tahoma"/>
        <family val="2"/>
      </rPr>
      <t>เป็นไปตามระดับที่ 2 และมีการจัดทำเอกสารประกอบการให้คำปรึกษา หรือมีกิจกรรมด้านการจัดการศึกษาไม่ต่ำกว่า 3 กิจกรรม หรือ ได้รับมอบหมายงานให้เป็นคณะทำงานของมหาวิทยาลัยหรือของคณะไม่ต่ำกว่า 5 งาน  หรือ ทำกิจกรรมการงานตามหน้าที่ที่ได้รับมอบหมายโดยหัวหน้าหน่วยงานขั้นต้น และเป็นงานที่ต้องใช้เวลาปฏิบัติราชการนับรวมได้ไม่ต่ำกว่าหนึ่งวัน</t>
    </r>
  </si>
  <si>
    <r>
      <t xml:space="preserve">     ระดับที่ 4 </t>
    </r>
    <r>
      <rPr>
        <sz val="10"/>
        <rFont val="Tahoma"/>
        <family val="2"/>
      </rPr>
      <t>เป็นไปตามระดับที่ 3 และมีแผนการที่ชัดเจนในการติดตามนักศึกษาภายใต้การกำกับดูแลให้คำปรึกษา หรือมีกิจกรรมด้านการจัดการศึกษาไม่ต่ำกว่า 4 กิจกรรม หรือ ได้รับมอบหมายงานให้เป็นคณะทำงานของมหาวิทยาลัยหรือของคณะไม่ต่ำกว่า 7 งาน หรือ ทำกิจกรรมการงานตามหน้าที่ที่ได้รับมอบหมายโดยหัวหน้าหน่วยงานขั้นต้น และเป็นงานที่ต้องใช้เวลาปฏิบัติราชการนับรวมได้ไม่ต่ำกว่า 3 วัน</t>
    </r>
  </si>
  <si>
    <r>
      <t xml:space="preserve">     ระดับที่ 5 </t>
    </r>
    <r>
      <rPr>
        <sz val="10"/>
        <rFont val="Tahoma"/>
        <family val="2"/>
      </rPr>
      <t>เป็นไปตามระดับที่ 4 และมีการจัดทำแฟ้มเอกสารงานให้คำปรึกษาที่ได้ดำเนินการทั้งหมด และมีงานด้านการเป็นอาจารย์ ที่ปรึกษามากกว่า 1 งาน หรือมีกิจกรรมด้านการจัดการศึกษาไม่ต่ำกว่า 5 กิจกรรม  หรือ เป็นผู้มีส่วนร่วมในการจัดตั้งโครงการดังกล่าว หรือ ได้รับมอบหมายงานให้เป็นคณะทำงานของมหาวิทยาลัยหรือของคณะไม่ต่ำกว่า 10 งาน หรือ ทำกิจกรรมการงานตามหน้าที่ที่ได้รับมอบหมายโดยหัวหน้าหน่วยงานขั้นต้น โดยเป็นงานที่ต้องใช้เวลาปฏิบัติราชการคอยเฝ้าดูเพื่อปรับปรุงผลงานการปฏิบัติราชการให้พัฒนาดีขึ้น</t>
    </r>
  </si>
  <si>
    <t>(7) ผลรวม</t>
  </si>
  <si>
    <t>จำนวนระดับค่าเป้าหมาย = 5</t>
  </si>
  <si>
    <t xml:space="preserve">                                       (8) สรุปคะแนนส่วนผลสัมฤทธิ์ของงาน                                       =</t>
  </si>
  <si>
    <r>
      <rPr>
        <u/>
        <sz val="9"/>
        <rFont val="Tahoma"/>
        <family val="2"/>
      </rPr>
      <t xml:space="preserve">ผลรวมของค่าคะแนนถ่วงน้ำหนัก </t>
    </r>
    <r>
      <rPr>
        <sz val="9"/>
        <rFont val="Tahoma"/>
        <family val="2"/>
      </rPr>
      <t xml:space="preserve"> </t>
    </r>
  </si>
  <si>
    <t>(9) ผู้ประเมินและผู้รับการประเมินได้ตกลงร่วมกันและเห็นพ้องร่วมกันแล้ว (ระบุในข้อ (1) (2) (3) และ (5) ให้ครบ)จึงลงลายมือชื่อไว้เป็นหลักฐาน (ลงนามเมื่อจัดทำข้อตกลง)</t>
  </si>
  <si>
    <t>(10) ความเห็นเพิ่มเติมของผู้ประเมิน (ระบุข้อมูลเมื่อสิ้นรอบการประเมิน)</t>
  </si>
  <si>
    <t xml:space="preserve">                1) จุดเด่น และ / หรือสิ่งที่ควรปรับปรุงแก้ไข.........................................................................................................................................................................................................................</t>
  </si>
  <si>
    <t xml:space="preserve">                2) ข้อเสนอแนะเกี่ยวกับวิธีส่งเสริมและพัฒนา......................................................................................................................................................................................................................</t>
  </si>
  <si>
    <t>(11) ผู้ประเมินและผู้รับการประเมินได้เห็นชอบผลการประเมินแล้ว (ระบุในข้อ (4) (6) (7) (8) และ (10) ให้ครบ  จึงลงลายมือชื่อไว้เป็นหลักฐาน (ลงนามเมื่อสิ้นรอบการประเมิน)</t>
  </si>
  <si>
    <t>(1) กิจกรรม/โครงงาน/งาน  ใช้สำหรับกรอกภาระงานของแต่ละบุคคล</t>
  </si>
  <si>
    <t>(2) ตัวชี้วัด/เกณฑ์การประเมินใช้สำหรับวัดระดับความสำเร็จในงานที่ทำ เช่น ตัวชี้วัดเชิงปริมาณ ตัวชี้วัดเชิงคุณภาพ ตัวชี้วัดด้านเวลา ตัวชี้วัดด้านความพึงพอใจ เป็นต้น</t>
  </si>
  <si>
    <t>(3) ระดับค่าเป้าหมาย  ใช้ในการประเมินความสำเร็จในงานที่ทำว่าอยู่ในระดับใด</t>
  </si>
  <si>
    <t>(4) คะแนนที่ได้มาจากการประเมินระดับค่าเป้าหมาย</t>
  </si>
  <si>
    <t>(5) น้ำหนักเป็นความสำคัญ/ความยากง่ายของภาระงาน</t>
  </si>
  <si>
    <t>(6) ค่าคะแนนถ่วงน้ำหนักมาจาก  (4) x (5) /100</t>
  </si>
  <si>
    <t>ข้อตกลงและแบบประเมินผลสัมฤทธิ์ของงานของข้าราชการพลเรือนในสถาบันอุดมศึกษาตำแหน่งวิชาการประกอบด้วย  2  องค์ประกอบ  ดังนี้</t>
  </si>
  <si>
    <r>
      <t>ส่วนที่ 3:</t>
    </r>
    <r>
      <rPr>
        <sz val="10"/>
        <color theme="1"/>
        <rFont val="Tahoma"/>
        <family val="2"/>
      </rPr>
      <t xml:space="preserve"> ใช้สำหรับคำนวณคะแนนผลการปฏิบัติราชการและสรุปคะแนนผลการประเมิน เพื่อกรอกค่าคะแนนการประเมินในองค์ประกอบด้านผลสัมฤทธิ์ของงานในแบบสรุป  ประกอบด้วย</t>
    </r>
  </si>
  <si>
    <t>(9)  การลงนามยอมรับข้อตกลงร่วมกันระหว่างผู้ประเมินและผู้ถูกประเมิน</t>
  </si>
  <si>
    <t>(8)  สรุปคะแนนส่วนผลสัมฤทธิ์ของงาน  หมายถึง  ผลรวมของค่าคะแนนถ่วงน้ำหนัก/จำนวนระดับค่าเป้าหมาย  / 5</t>
  </si>
  <si>
    <t>(7)  ผลรวม  หมายถึง  ค่าผลรวมของ  (5)  และ  (6)</t>
  </si>
  <si>
    <r>
      <t>หากเป็น</t>
    </r>
    <r>
      <rPr>
        <b/>
        <sz val="10"/>
        <color theme="1"/>
        <rFont val="Tahoma"/>
        <family val="2"/>
      </rPr>
      <t>ผู้ร่วมวิจัยกรุณากรอก</t>
    </r>
    <r>
      <rPr>
        <b/>
        <sz val="10"/>
        <color theme="1"/>
        <rFont val="Tahoma"/>
        <family val="2"/>
      </rPr>
      <t>ร้อยละ</t>
    </r>
    <r>
      <rPr>
        <sz val="10"/>
        <color theme="1"/>
        <rFont val="Tahoma"/>
        <family val="2"/>
      </rPr>
      <t>การมีส่วนร่วม</t>
    </r>
  </si>
  <si>
    <t>ง.1</t>
  </si>
  <si>
    <t>ง.2</t>
  </si>
  <si>
    <t>ง.3</t>
  </si>
  <si>
    <t>ง.4</t>
  </si>
  <si>
    <r>
      <t xml:space="preserve">ข. </t>
    </r>
    <r>
      <rPr>
        <b/>
        <u/>
        <sz val="10"/>
        <color theme="1"/>
        <rFont val="Tahoma"/>
        <family val="2"/>
      </rPr>
      <t>ผู้สอน 1 คน</t>
    </r>
    <r>
      <rPr>
        <b/>
        <sz val="10"/>
        <color theme="1"/>
        <rFont val="Tahoma"/>
        <family val="2"/>
      </rPr>
      <t xml:space="preserve"> กรณีสอนจำนวนนักศึกษาเกิน 45 คน</t>
    </r>
  </si>
  <si>
    <r>
      <t xml:space="preserve">ค. </t>
    </r>
    <r>
      <rPr>
        <b/>
        <u/>
        <sz val="10"/>
        <rFont val="Tahoma"/>
        <family val="2"/>
      </rPr>
      <t>ผู้สอนมากกว่า 1 คน</t>
    </r>
    <r>
      <rPr>
        <b/>
        <sz val="10"/>
        <rFont val="Tahoma"/>
        <family val="2"/>
      </rPr>
      <t xml:space="preserve"> กรณีสอนรายวิชาเดียวกันไม่น้อยกว่า 1 กลุ่ม</t>
    </r>
  </si>
  <si>
    <r>
      <t xml:space="preserve">ง. </t>
    </r>
    <r>
      <rPr>
        <b/>
        <u/>
        <sz val="10"/>
        <rFont val="Tahoma"/>
        <family val="2"/>
      </rPr>
      <t xml:space="preserve">ผู้สอนมากกว่า 1 คน </t>
    </r>
    <r>
      <rPr>
        <b/>
        <sz val="10"/>
        <rFont val="Tahoma"/>
        <family val="2"/>
      </rPr>
      <t>กรณีสอนจำนวนนักศึกษาเกิน 45 คน</t>
    </r>
  </si>
  <si>
    <t>รายวิชาภาคปฏิบัติ ระดับปริญญาตรี</t>
  </si>
  <si>
    <r>
      <t xml:space="preserve">ก. </t>
    </r>
    <r>
      <rPr>
        <b/>
        <u/>
        <sz val="10"/>
        <color theme="1"/>
        <rFont val="Tahoma"/>
        <family val="2"/>
      </rPr>
      <t>ผู้สอน 1 คน</t>
    </r>
    <r>
      <rPr>
        <b/>
        <sz val="10"/>
        <color theme="1"/>
        <rFont val="Tahoma"/>
        <family val="2"/>
      </rPr>
      <t xml:space="preserve"> กรณีสอนรายวิชาเดียวกันไม่น้อยกว่า 1 กลุ่ม</t>
    </r>
  </si>
  <si>
    <r>
      <t xml:space="preserve">ข. </t>
    </r>
    <r>
      <rPr>
        <b/>
        <u/>
        <sz val="10"/>
        <color theme="1"/>
        <rFont val="Tahoma"/>
        <family val="2"/>
      </rPr>
      <t>ผู้สอนมากกว่า 1 คน</t>
    </r>
  </si>
  <si>
    <t>ภาระงานหลัก</t>
  </si>
  <si>
    <t>3. บันทึกภาระงานแต่ละเรื่องในหน้าถัดไป (sheet ถัดไป) ข้อมูลจะโยงมาหน้าหลัก</t>
  </si>
  <si>
    <t>4. พร้อมแนบหลักฐานการดำเนินงาน</t>
  </si>
  <si>
    <t>1. กรอกปี พ.ศ. ในช่องพื้นหลังสีเขียว</t>
  </si>
  <si>
    <t>(3) การประเมิน</t>
  </si>
  <si>
    <t xml:space="preserve">4. (เรื่อง) งานอื่นๆ หรืองานที่            </t>
  </si>
  <si>
    <t>3. (เรื่อง) งานบริการวิชาการ</t>
  </si>
  <si>
    <t>2. (เรื่อง)งานวิจัย (สิ่งประดิษฐ์)    ตำรา (หนังสือ) (ต่อ)</t>
  </si>
  <si>
    <t>หัวหน้าภาควิชา</t>
  </si>
  <si>
    <t>3. เลือกตำแหน่ง คณะและตำแหน่งบริหารผู้ประเมินจากรายการในดรอปดาวน์ โดยใช้เมาส์คลิกที่สามเหลี่ยมขวามือ</t>
  </si>
  <si>
    <t xml:space="preserve">ลงชื่อ: .........................................
</t>
  </si>
  <si>
    <r>
      <t xml:space="preserve"> </t>
    </r>
    <r>
      <rPr>
        <sz val="10"/>
        <rFont val="Wingdings 2"/>
        <family val="1"/>
        <charset val="2"/>
      </rPr>
      <t>£</t>
    </r>
    <r>
      <rPr>
        <sz val="10"/>
        <rFont val="Tahoma"/>
        <family val="2"/>
      </rPr>
      <t xml:space="preserve"> ได้รับทราบผลการประเมินและแผนพัฒนาการปฏิบัติ</t>
    </r>
  </si>
  <si>
    <t xml:space="preserve">     ราชการรายบุคคลแล้ว</t>
  </si>
  <si>
    <t xml:space="preserve">วันที่: ............................................
</t>
  </si>
  <si>
    <r>
      <rPr>
        <sz val="10"/>
        <rFont val="Wingdings 2"/>
        <family val="1"/>
        <charset val="2"/>
      </rPr>
      <t xml:space="preserve"> £</t>
    </r>
    <r>
      <rPr>
        <sz val="10"/>
        <rFont val="Tahoma"/>
        <family val="2"/>
      </rPr>
      <t xml:space="preserve"> ได้แจ้งผลการประเมินเมื่อวันที่...........................                             แต่ผู้รับการประเมินไม่ลงนามรับทราบผลการประเมิน
    โดยมี.....................................................เป็นพยาน
               ลงชื่อ..........................................พยาน
                   (...................................................)
              ตำแหน่ง............................................
              วันที่..................................................
</t>
    </r>
  </si>
  <si>
    <r>
      <rPr>
        <sz val="10"/>
        <rFont val="Wingdings 2"/>
        <family val="1"/>
        <charset val="2"/>
      </rPr>
      <t xml:space="preserve"> £</t>
    </r>
    <r>
      <rPr>
        <sz val="10"/>
        <rFont val="Tahoma"/>
        <family val="2"/>
      </rPr>
      <t xml:space="preserve"> ได้แจ้งผลการประเมินและผู้รับการประเมินได้ลงนามรับทราบ
</t>
    </r>
    <r>
      <rPr>
        <sz val="10"/>
        <rFont val="Wingdings 2"/>
        <family val="1"/>
        <charset val="2"/>
      </rPr>
      <t/>
    </r>
  </si>
  <si>
    <t xml:space="preserve">        แต่ผู้รับการประเมินไม่ลงนามรับทราบผลการประเมิน
    โดยมี.....................................................เป็นพยาน
               ลงชื่อ..........................................พยาน
                   (...................................................)
              ตำแหน่ง............................................
              วันที่..................................................
</t>
  </si>
  <si>
    <t xml:space="preserve">   โดยมี.....................................................เป็นพยาน
               ลงชื่อ..........................................พยาน
                   (...................................................)
              ตำแหน่ง............................................
              วันที่..................................................
</t>
  </si>
  <si>
    <r>
      <t>ก.</t>
    </r>
    <r>
      <rPr>
        <b/>
        <u/>
        <sz val="10"/>
        <color theme="1"/>
        <rFont val="Tahoma"/>
        <family val="2"/>
      </rPr>
      <t xml:space="preserve"> ผู้สอน 1 คน</t>
    </r>
    <r>
      <rPr>
        <b/>
        <sz val="10"/>
        <color theme="1"/>
        <rFont val="Tahoma"/>
        <family val="2"/>
      </rPr>
      <t xml:space="preserve"> กรณีสอนจำนวนนักศึกษาไม่เกิน 45 คน</t>
    </r>
  </si>
  <si>
    <t>สำหรับวิชาโครงงาน</t>
  </si>
  <si>
    <t>นายสุริยัน  จันทรา</t>
  </si>
  <si>
    <t>รายวิชา ………………………………………………..(หน่วยกิต)</t>
  </si>
  <si>
    <t>จำนวนนักศึกษาสหกิจ หรือ ปฏิบัติการสอน (คน)</t>
  </si>
  <si>
    <t>....................................................................................................................................................................................</t>
  </si>
  <si>
    <r>
      <rPr>
        <b/>
        <sz val="10"/>
        <color theme="1"/>
        <rFont val="Tahoma"/>
        <family val="2"/>
      </rPr>
      <t>กรรมการ</t>
    </r>
    <r>
      <rPr>
        <sz val="10"/>
        <color theme="1"/>
        <rFont val="Tahoma"/>
        <family val="2"/>
      </rPr>
      <t>อื่นๆ (ชั่วโมงจริง)</t>
    </r>
  </si>
  <si>
    <t xml:space="preserve"> </t>
  </si>
  <si>
    <t xml:space="preserve"> รอบที่ 2 (1 เมษายน พ.ศ. ……… - 30 กันยายน พ.ศ. ………. ) </t>
  </si>
  <si>
    <t>2. เลือกหน้าที่งานสนับสนุนจากรายการในดรอปดาวน์ โดยใช้เมาส์คลิกที่สามเหลี่ยมขวามือ</t>
  </si>
  <si>
    <t>รายวิชา ……………………………………………....(หน่วยกิต)</t>
  </si>
  <si>
    <r>
      <rPr>
        <b/>
        <sz val="10"/>
        <color theme="1"/>
        <rFont val="Tahoma"/>
        <family val="2"/>
      </rPr>
      <t>จำนวนกลุ่ม</t>
    </r>
    <r>
      <rPr>
        <sz val="10"/>
        <color theme="1"/>
        <rFont val="Tahoma"/>
        <family val="2"/>
      </rPr>
      <t xml:space="preserve"> กรณีจำนวนนักศึกษาที่ไม่เกิน 45 คน (กลุ่ม)</t>
    </r>
  </si>
  <si>
    <r>
      <rPr>
        <b/>
        <sz val="10"/>
        <color theme="1"/>
        <rFont val="Tahoma"/>
        <family val="2"/>
      </rPr>
      <t>จำนวนนักศึกษา</t>
    </r>
    <r>
      <rPr>
        <sz val="10"/>
        <color theme="1"/>
        <rFont val="Tahoma"/>
        <family val="2"/>
      </rPr>
      <t>ที่เกิน 45 คน (คน)</t>
    </r>
  </si>
  <si>
    <r>
      <rPr>
        <b/>
        <sz val="10"/>
        <rFont val="Tahoma"/>
        <family val="2"/>
      </rPr>
      <t>จำนวนสัปดาห์สอนจริง</t>
    </r>
    <r>
      <rPr>
        <sz val="10"/>
        <rFont val="Tahoma"/>
        <family val="2"/>
      </rPr>
      <t>ต่อภาคการศึกษา  (สัปดาห์)</t>
    </r>
  </si>
  <si>
    <r>
      <rPr>
        <b/>
        <sz val="10"/>
        <color theme="1"/>
        <rFont val="Tahoma"/>
        <family val="2"/>
      </rPr>
      <t>จำนวนกลุ่ม</t>
    </r>
    <r>
      <rPr>
        <sz val="10"/>
        <color theme="1"/>
        <rFont val="Tahoma"/>
        <family val="2"/>
      </rPr>
      <t xml:space="preserve">   (กลุ่ม)</t>
    </r>
  </si>
  <si>
    <t>จำนวนอาจารย์ผู้สอน (คน)</t>
  </si>
  <si>
    <r>
      <rPr>
        <b/>
        <sz val="10"/>
        <color theme="1"/>
        <rFont val="Tahoma"/>
        <family val="2"/>
      </rPr>
      <t>กรรมการ</t>
    </r>
    <r>
      <rPr>
        <sz val="10"/>
        <color theme="1"/>
        <rFont val="Tahoma"/>
        <family val="2"/>
      </rPr>
      <t>ที่ปรึกษาโครงงาน (จำนวนเรื่อง)</t>
    </r>
  </si>
  <si>
    <r>
      <rPr>
        <b/>
        <sz val="10"/>
        <color theme="1"/>
        <rFont val="Tahoma"/>
        <family val="2"/>
      </rPr>
      <t>กรรมการ</t>
    </r>
    <r>
      <rPr>
        <sz val="10"/>
        <color theme="1"/>
        <rFont val="Tahoma"/>
        <family val="2"/>
      </rPr>
      <t>ที่ปรึกษาวิทยานิพนธ์ (จำนวนเรื่อง)</t>
    </r>
  </si>
  <si>
    <t>เช่น(ข)x 70</t>
  </si>
  <si>
    <t>เช่น(ก)x 30</t>
  </si>
  <si>
    <t>2.คณะฯ กรอกค่าน้ำหนักในช่องพื้นหลังสีชมพู</t>
  </si>
  <si>
    <t>ภาระ</t>
  </si>
  <si>
    <t>delta input</t>
  </si>
  <si>
    <t>delta output</t>
  </si>
  <si>
    <t>input</t>
  </si>
  <si>
    <t>output</t>
  </si>
  <si>
    <t>ภาระงานสอน (หน่วยชั่วโมง)</t>
  </si>
  <si>
    <t>ภาระงานวิจัยและวิชาการ (หน่วยชั่วโมง)</t>
  </si>
  <si>
    <t>ภาระงานบริการวิชาการ (หน่วยชั่วโมง)</t>
  </si>
  <si>
    <t>ภาระงานทำนุบำรุงศิลปวัฒนธรรม (หน่วยชั่วโมง)</t>
  </si>
  <si>
    <t>ภาระงานกิจการนักศึกษาและอื่นๆ (หน่วยชั่วโมง)</t>
  </si>
  <si>
    <r>
      <rPr>
        <b/>
        <sz val="9"/>
        <rFont val="Tahoma"/>
        <family val="2"/>
      </rPr>
      <t>1.ผู้รับการประเมินบันทึกระดับที่ได้</t>
    </r>
    <r>
      <rPr>
        <sz val="9"/>
        <rFont val="Tahoma"/>
        <family val="2"/>
      </rPr>
      <t>ลงในช่องระดับค่าเป้าหมายที่ได้ในแบบฟอร์มด้านล่าง ที่มีพื้นหลังสีเหลืองเพียง 1 ช่องเท่านั้น ตัวเลขที่ได้จะปรากฏในคอลัมน์ F (1)ระดับสมรรถนะที่คาดหวัง</t>
    </r>
  </si>
  <si>
    <t>ขั้นต่ำ</t>
  </si>
  <si>
    <r>
      <t>-คิดจำนวนหน่วยชั่วโมงจาก</t>
    </r>
    <r>
      <rPr>
        <b/>
        <sz val="10"/>
        <color theme="1"/>
        <rFont val="Tahoma"/>
        <family val="2"/>
      </rPr>
      <t>ปฏิบัติหน้าที่งานสนับสนุน</t>
    </r>
    <r>
      <rPr>
        <sz val="10"/>
        <color theme="1"/>
        <rFont val="Tahoma"/>
        <family val="2"/>
      </rPr>
      <t>เพิ่มในแต่ละภาระงานตามสัดส่วน</t>
    </r>
  </si>
  <si>
    <t>ผลการดำเนินงาน (หน่วยชั่วโมง) &gt;1</t>
  </si>
  <si>
    <t>ผลการดำเนินงาน (หน่วยชั่วโมง) &gt;5</t>
  </si>
  <si>
    <t>ผลการดำเนินงาน (หน่วยชั่วโมง) &gt;=2.5</t>
  </si>
  <si>
    <t xml:space="preserve">                                             </t>
  </si>
  <si>
    <t>1) ภาระงานเกี่ยวกับกิจการนักศึกษา</t>
  </si>
  <si>
    <t>หน่วยชั่วโมงทดแทนรวม</t>
  </si>
  <si>
    <t>หน่วยชั่วโมงรวมเพื่อไหล5423</t>
  </si>
  <si>
    <t>ผลการไหล</t>
  </si>
  <si>
    <t>ทิ้ง</t>
  </si>
  <si>
    <t>หน่วยชั่วโมงสูงสุดที่ได้คะแนนเต็ม 5</t>
  </si>
  <si>
    <t>ชื่อ</t>
  </si>
  <si>
    <t>…………………………</t>
  </si>
  <si>
    <t>…………………………………</t>
  </si>
  <si>
    <t>ลายมือชื่อ............................................................. (ผู้ประเมิน)                  ลายมือชื่อ........................................................ (ผู้รับการประเมิน)</t>
  </si>
  <si>
    <t>วันที่.............เดือน......................................... พ.ศ. ................                     วันที่.....................เดือน....................................... พ.ศ. .............</t>
  </si>
  <si>
    <t>ลายมือชื่อ...................................................................(ผู้ประเมิน)                ลายมือชื่อ.................................................... (ผู้รับการประเมิน)</t>
  </si>
  <si>
    <t>วันที่.............เดือน......................................... พ.ศ. ................                    วันที่.....................เดือน....................................... พ.ศ. .............</t>
  </si>
  <si>
    <t>ลายมือชื่อ............................................................. (ผู้ประเมิน)</t>
  </si>
  <si>
    <t>ลายมือชื่อ................................................................................. (ผู้ประเมิน)</t>
  </si>
  <si>
    <t>นายมานะ  หมั่นเพียร</t>
  </si>
  <si>
    <t>คะแนนที่ได้</t>
  </si>
  <si>
    <t>ผลการดำเนินงาน (หน่วยชั่วโมง) &gt;=18</t>
  </si>
  <si>
    <t>ผลการดำเนินงาน (หน่วยชั่วโมง) &gt;=30</t>
  </si>
  <si>
    <t>ผลการดำเนินงาน (หน่วยชั่วโมง) &gt;=10</t>
  </si>
  <si>
    <t>ผลการดำเนินงาน (หน่วยชั่วโมง) &gt;=8</t>
  </si>
  <si>
    <t>2. งานวิจัย                     และงานวิชาการอื่น  (ต่อ)</t>
  </si>
  <si>
    <t>2. งานวิจัย                    และงานวิชาการอื่น (ต่อ)</t>
  </si>
  <si>
    <t>2. งานวิจัย                และงานวิชาการอื่น(ต่อ)</t>
  </si>
  <si>
    <t>2. งานวิจัย                 และงานวิชาการอื่น (ต่อ)</t>
  </si>
  <si>
    <t xml:space="preserve">     ระดับที่ 5 (ต่อ)                                                                            </t>
  </si>
  <si>
    <t>3) ภาระงานอื่นๆ ที่ดำเนินแล้วเสร็จในคราวเดียว</t>
  </si>
  <si>
    <t>2) ภาระงานอื่นๆ ที่สอดคล้องกับพันกิจของมหาวิทยาลัย และประกาศ ก.พ.อ. เรื่อง หลักเกณฑ์และวิธีการพิจารณาแต่งตั้งบุคคลให้ดำรงตำแหน่งผู้ช่วยศาสตราจารย์ รองศาสตราจารย์ และศาสตราจารย์</t>
  </si>
  <si>
    <t>วันที่: ............................................</t>
  </si>
  <si>
    <t>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</si>
  <si>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         1) จุดเด่น และ / หรือสิ่งที่ควรปรับปรุงแก้ไข ..............................................................................................................................................................................
</t>
  </si>
  <si>
    <t>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</si>
  <si>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         2) ข้อเสนอแนะเกี่ยวกับวิธีส่งเสริมและพัฒนา..............................................................................................................................................................................
</t>
  </si>
  <si>
    <t>การใช้โปรแกรม Excel คำนวณผลการปฏิบัติราชการ</t>
  </si>
  <si>
    <t>ลำดับที่</t>
  </si>
  <si>
    <t>ชื่อแผ่นงาน (Sheet)</t>
  </si>
  <si>
    <t>ข้อปฏิบัติสำหรับผู้รับการประเมิน</t>
  </si>
  <si>
    <t>แบบสรุปประเมินเงินเดือน</t>
  </si>
  <si>
    <t xml:space="preserve">                        ชื่อผู้รับการประเมิน สังกัด</t>
  </si>
  <si>
    <t xml:space="preserve">                        ชื่อผู้ประเมิน สังกัด</t>
  </si>
  <si>
    <t>แบบสรุปองค์ประกอบที่ 1</t>
  </si>
  <si>
    <t>หน้าหลักภาระงานขั้นต่ำ</t>
  </si>
  <si>
    <t>ภาระงานสอน</t>
  </si>
  <si>
    <t>ภาระงานวิจัยและวิชาการอื่น</t>
  </si>
  <si>
    <t>กรอกรายละเอียดภาระงานวิจัยและวิชาการอื่น</t>
  </si>
  <si>
    <t>งานวิจัยที่กำลังดำเนินงาน บทความวิจัย บทความวิชาการ</t>
  </si>
  <si>
    <t>เอกสารทางวิชาการ การปรับปรุงเอกสารทางวิชาการมากกว่าร้อยละ 30 สิ่งประดิษฐ์</t>
  </si>
  <si>
    <t>ภาระงานบริการวิชาการ</t>
  </si>
  <si>
    <t xml:space="preserve">กรอกรายละเอียดภาระงานบริการวิชาการ: </t>
  </si>
  <si>
    <t>กรรมการอ่านผลงานทางวิชาการ หรือที่กรรมการวิชาชีพ กรรมการพัฒนาหลักสูตรหรือวิพากษ์หลักสูตรอาจารย์พิเศษ วิทยากร กรรมการดำเนินโครงการบริการวิชาการ</t>
  </si>
  <si>
    <t>ภาระงานทำนุฯ</t>
  </si>
  <si>
    <t>กรอกรายละเอียดภาระงานทำนุบำรุงศิลปวัฒนธรรม</t>
  </si>
  <si>
    <t>สร้างผลงานเกี่ยวกับทำนุบำรุงศิลปวัฒนธรรม</t>
  </si>
  <si>
    <t>กรรมการดำเนินโครงการทำนุบำรุงศิลปวัฒนธรรม</t>
  </si>
  <si>
    <t>ภาระกิจการนักศึก&amp;งานอื่นๆ</t>
  </si>
  <si>
    <t>งานเกี่ยวกับกิจการนักศึกษา</t>
  </si>
  <si>
    <t xml:space="preserve">ภาระงานอื่นๆ ที่สอดคล้องกับพันกิจของมหาวิทยาลัย </t>
  </si>
  <si>
    <t>และประกาศ ก.พ.อ. เรื่อง หลักเกณฑ์และวิธีการพิจารณาแต่งตั้งบุคคลให้ดำรงตำแหน่งผู้ช่วยศาสตราจารย์ รองศาสตราจารย์ และศาสตราจารย์</t>
  </si>
  <si>
    <t>ภาระงานอื่นๆ ที่ดำเนินแล้วเสร็จในคราวเดียว</t>
  </si>
  <si>
    <t>องค์ประกอบที่ 2</t>
  </si>
  <si>
    <r>
      <t>ผู้รับการประเมิน</t>
    </r>
    <r>
      <rPr>
        <sz val="16"/>
        <color theme="1"/>
        <rFont val="TH SarabunPSK"/>
        <family val="2"/>
      </rPr>
      <t xml:space="preserve"> บันทึกระดับค่าจำนวนพฤติกรรมที่ทำได้ในช่องพื้นหลังสีเหลือง (ตัวเลขจะปรากฏในระดับสมรรถนะที่คาดหวังพื้นหลังสีขาว)</t>
    </r>
  </si>
  <si>
    <r>
      <t>ผู้ประเมิน</t>
    </r>
    <r>
      <rPr>
        <sz val="16"/>
        <color theme="1"/>
        <rFont val="TH SarabunPSK"/>
        <family val="2"/>
      </rPr>
      <t xml:space="preserve"> บันทึกระดับค่าระดับสมรรถนะที่แสดงออกในช่องพื้นหลังสีเขียว</t>
    </r>
  </si>
  <si>
    <t>ช่วงคะแนน</t>
  </si>
  <si>
    <r>
      <rPr>
        <b/>
        <sz val="16"/>
        <color theme="1"/>
        <rFont val="TH SarabunPSK"/>
        <family val="2"/>
      </rPr>
      <t>กรอกข้อมูลทั่วไป :</t>
    </r>
    <r>
      <rPr>
        <sz val="16"/>
        <color theme="1"/>
        <rFont val="TH SarabunPSK"/>
        <family val="2"/>
      </rPr>
      <t xml:space="preserve">  รอบการประเมิน</t>
    </r>
  </si>
  <si>
    <r>
      <rPr>
        <b/>
        <sz val="16"/>
        <color theme="1"/>
        <rFont val="TH SarabunPSK"/>
        <family val="2"/>
      </rPr>
      <t xml:space="preserve">ไม่กรอกข้อมูลใดๆ  </t>
    </r>
    <r>
      <rPr>
        <sz val="16"/>
        <color theme="1"/>
        <rFont val="TH SarabunPSK"/>
        <family val="2"/>
      </rPr>
      <t>ใช้สำหรับตรวจสอบผลการคำนวณ</t>
    </r>
  </si>
  <si>
    <r>
      <rPr>
        <b/>
        <sz val="16"/>
        <color theme="1"/>
        <rFont val="TH SarabunPSK"/>
        <family val="2"/>
      </rPr>
      <t>กรอกข้อมูลทั่วไป :</t>
    </r>
    <r>
      <rPr>
        <sz val="16"/>
        <color theme="1"/>
        <rFont val="TH SarabunPSK"/>
        <family val="2"/>
      </rPr>
      <t xml:space="preserve">  ปี พ.ศ. หน้าที่ปฏิบัติงานสนับสนุน</t>
    </r>
  </si>
  <si>
    <r>
      <rPr>
        <b/>
        <sz val="16"/>
        <color theme="1"/>
        <rFont val="TH SarabunPSK"/>
        <family val="2"/>
      </rPr>
      <t>บันทึกระดับค่าเป้าหมายที่ได้</t>
    </r>
    <r>
      <rPr>
        <sz val="16"/>
        <color theme="1"/>
        <rFont val="TH SarabunPSK"/>
        <family val="2"/>
      </rPr>
      <t>ดำเนินในช่องพื้นหลังสีเหลือง</t>
    </r>
  </si>
  <si>
    <r>
      <rPr>
        <b/>
        <sz val="16"/>
        <color theme="1"/>
        <rFont val="TH SarabunPSK"/>
        <family val="2"/>
      </rPr>
      <t xml:space="preserve">ไม่กรอกข้อมูลใดๆ </t>
    </r>
    <r>
      <rPr>
        <sz val="16"/>
        <color theme="1"/>
        <rFont val="TH SarabunPSK"/>
        <family val="2"/>
      </rPr>
      <t xml:space="preserve"> ใช้สำหรับดูช่วงคะแนน</t>
    </r>
  </si>
  <si>
    <t>เข้าร่วมโครงการทำนุบำรุงศิลปวัฒนธรรม เช่น แห่เทียน แต่งกายด้วยผ้าไทย</t>
  </si>
  <si>
    <r>
      <rPr>
        <b/>
        <sz val="16"/>
        <color theme="1"/>
        <rFont val="TH SarabunPSK"/>
        <family val="2"/>
      </rPr>
      <t xml:space="preserve">กรอกรายละเอียดภาระงานสอน: </t>
    </r>
    <r>
      <rPr>
        <sz val="16"/>
        <color theme="1"/>
        <rFont val="TH SarabunPSK"/>
        <family val="2"/>
      </rPr>
      <t>รายวิชาทฤษฎี รายวิชาปฏิบัติ การนิเทศนักศึกษาฝึกงานหรือสหกิจ ที่ปรึกษาควบคุมสัมมนา โครงงาน วิทยานิพนธ์</t>
    </r>
  </si>
  <si>
    <t xml:space="preserve">ตำแหน่ง:
</t>
  </si>
  <si>
    <t xml:space="preserve">ตำแหน่ง: 
</t>
  </si>
  <si>
    <t xml:space="preserve"> แบบสรุปการประเมินผลการปฏิบัติราชการ มหาวิทยาลัยเทคโนโลยีราชมงคลกรุงเทพ</t>
  </si>
  <si>
    <r>
      <t xml:space="preserve">                     </t>
    </r>
    <r>
      <rPr>
        <b/>
        <sz val="10"/>
        <rFont val="Tahoma"/>
        <family val="2"/>
      </rPr>
      <t>ระดับที่ 2</t>
    </r>
    <r>
      <rPr>
        <sz val="10"/>
        <rFont val="Tahoma"/>
        <family val="2"/>
      </rPr>
      <t xml:space="preserve">  ตรวจทานความถูกต้องของงานที่ตนรับผิดชอบ ในหน้าที่ตามภาระงานสอน อย่างละเอียดรอบคอบ ให้ถูกต้อง</t>
    </r>
  </si>
  <si>
    <r>
      <t xml:space="preserve">                    </t>
    </r>
    <r>
      <rPr>
        <b/>
        <sz val="10"/>
        <color theme="1"/>
        <rFont val="Tahoma"/>
        <family val="2"/>
      </rPr>
      <t xml:space="preserve">ระดับที่ 3 </t>
    </r>
    <r>
      <rPr>
        <sz val="10"/>
        <color theme="1"/>
        <rFont val="Tahoma"/>
        <family val="2"/>
      </rPr>
      <t xml:space="preserve"> ดูแลความถูกต้องของงานทั้งของตนและผู้เกี่ยวข้อง</t>
    </r>
  </si>
  <si>
    <r>
      <t xml:space="preserve">                 </t>
    </r>
    <r>
      <rPr>
        <b/>
        <sz val="10"/>
        <color theme="1"/>
        <rFont val="Tahoma"/>
        <family val="2"/>
      </rPr>
      <t xml:space="preserve"> ระดับที่ 4</t>
    </r>
    <r>
      <rPr>
        <sz val="10"/>
        <color theme="1"/>
        <rFont val="Tahoma"/>
        <family val="2"/>
      </rPr>
      <t xml:space="preserve">  ตรวจสอบความถูกต้องรวมถึงข้อมูลหรือโครงการที่เกี่ยวข้องกับกระบวนการสอน ตรวจสอบรายละเอียดความคืบหน้าตามกำหนดเวลา หรือ ความถูกต้องครบถ้วน และคุณภาพของข้อมูล</t>
    </r>
  </si>
  <si>
    <t>กรรมการ โครงการบริการวิชาการ เรื่อง "......................................................................................................................................................................................................................."  วันละ ..... ชั่วโมง จำนวน ........... วัน</t>
  </si>
  <si>
    <t xml:space="preserve">ภาระงานสอน </t>
  </si>
  <si>
    <t>สังกัด    คณะ</t>
  </si>
  <si>
    <t>สังกัด                                  คณะ</t>
  </si>
  <si>
    <t>=   70.0 - 79.9  คะแนน</t>
  </si>
  <si>
    <t xml:space="preserve"> รอบที่ 1 (1 ตุลาคม พ.ศ. ……...  - 31 มีนาคม พ.ศ. ………..)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</si>
</sst>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[$-D00041E]0"/>
    <numFmt numFmtId="166" formatCode="[$-D000000]0%"/>
    <numFmt numFmtId="167" formatCode="[$-D000000]0.##"/>
    <numFmt numFmtId="168" formatCode="[$-D00041E]0;\(\t#,##0\)"/>
    <numFmt numFmtId="169" formatCode="[$-D00041E]0.00;\(\t#,##0.00\)"/>
    <numFmt numFmtId="170" formatCode="[$-D000000]0"/>
  </numFmts>
  <fonts count="49" x14ac:knownFonts="1">
    <font>
      <sz val="11"/>
      <color theme="1"/>
      <name val="Calibri"/>
      <family val="2"/>
      <scheme val="minor"/>
    </font>
    <font>
      <b/>
      <sz val="18"/>
      <name val="TH SarabunPSK"/>
      <family val="2"/>
    </font>
    <font>
      <sz val="16"/>
      <name val="TH SarabunPSK"/>
      <family val="2"/>
    </font>
    <font>
      <sz val="16"/>
      <name val="Wingdings 2"/>
      <family val="1"/>
      <charset val="2"/>
    </font>
    <font>
      <sz val="16"/>
      <color theme="1"/>
      <name val="Wingdings 2"/>
      <family val="1"/>
      <charset val="2"/>
    </font>
    <font>
      <sz val="16"/>
      <name val="CordiaUPC"/>
      <family val="2"/>
    </font>
    <font>
      <sz val="11"/>
      <color theme="1"/>
      <name val="CordiaUPC"/>
      <family val="2"/>
    </font>
    <font>
      <b/>
      <sz val="16"/>
      <name val="CordiaUPC"/>
      <family val="2"/>
    </font>
    <font>
      <sz val="11"/>
      <name val="CordiaUPC"/>
      <family val="2"/>
    </font>
    <font>
      <u/>
      <sz val="16"/>
      <name val="CordiaUPC"/>
      <family val="2"/>
    </font>
    <font>
      <b/>
      <sz val="13"/>
      <name val="CordiaUPC"/>
      <family val="2"/>
    </font>
    <font>
      <sz val="11"/>
      <color theme="0"/>
      <name val="Calibri"/>
      <family val="2"/>
      <scheme val="minor"/>
    </font>
    <font>
      <b/>
      <sz val="10"/>
      <name val="Tahoma"/>
      <family val="2"/>
    </font>
    <font>
      <sz val="10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u/>
      <sz val="10"/>
      <name val="Tahoma"/>
      <family val="2"/>
    </font>
    <font>
      <sz val="10"/>
      <color theme="0"/>
      <name val="Tahoma"/>
      <family val="2"/>
    </font>
    <font>
      <b/>
      <sz val="10"/>
      <color indexed="9"/>
      <name val="Tahoma"/>
      <family val="2"/>
    </font>
    <font>
      <sz val="10"/>
      <color indexed="10"/>
      <name val="Tahoma"/>
      <family val="2"/>
    </font>
    <font>
      <sz val="10"/>
      <name val="Wingdings 2"/>
      <family val="1"/>
      <charset val="2"/>
    </font>
    <font>
      <b/>
      <sz val="10"/>
      <name val="Wingdings 2"/>
      <family val="1"/>
      <charset val="2"/>
    </font>
    <font>
      <sz val="10"/>
      <color theme="1"/>
      <name val="Wingdings 2"/>
      <family val="1"/>
      <charset val="2"/>
    </font>
    <font>
      <b/>
      <sz val="8"/>
      <color theme="1"/>
      <name val="Tahoma"/>
      <family val="2"/>
    </font>
    <font>
      <sz val="8"/>
      <name val="Tahoma"/>
      <family val="2"/>
    </font>
    <font>
      <b/>
      <u/>
      <sz val="10"/>
      <color theme="1"/>
      <name val="Tahoma"/>
      <family val="2"/>
    </font>
    <font>
      <b/>
      <sz val="10"/>
      <color theme="0"/>
      <name val="Tahoma"/>
      <family val="2"/>
    </font>
    <font>
      <sz val="14"/>
      <name val="Wingdings 2"/>
      <family val="1"/>
      <charset val="2"/>
    </font>
    <font>
      <sz val="14"/>
      <color theme="1"/>
      <name val="Wingdings 2"/>
      <family val="1"/>
      <charset val="2"/>
    </font>
    <font>
      <sz val="12"/>
      <color theme="1"/>
      <name val="Wingdings 2"/>
      <family val="1"/>
      <charset val="2"/>
    </font>
    <font>
      <sz val="11"/>
      <name val="Wingdings 2"/>
      <family val="1"/>
      <charset val="2"/>
    </font>
    <font>
      <sz val="10"/>
      <color rgb="FFFF0000"/>
      <name val="Tahoma"/>
      <family val="2"/>
    </font>
    <font>
      <b/>
      <sz val="9"/>
      <color theme="1"/>
      <name val="Tahoma"/>
      <family val="2"/>
    </font>
    <font>
      <u/>
      <sz val="10"/>
      <name val="Tahoma"/>
      <family val="2"/>
    </font>
    <font>
      <u/>
      <sz val="10"/>
      <color theme="1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sz val="9"/>
      <name val="Tahoma"/>
      <family val="2"/>
    </font>
    <font>
      <u/>
      <sz val="9"/>
      <name val="Tahoma"/>
      <family val="2"/>
    </font>
    <font>
      <b/>
      <sz val="12"/>
      <color theme="1"/>
      <name val="Tahoma"/>
      <family val="2"/>
    </font>
    <font>
      <b/>
      <sz val="7"/>
      <color theme="1"/>
      <name val="Tahoma"/>
      <family val="2"/>
    </font>
    <font>
      <sz val="11"/>
      <color theme="1"/>
      <name val="Calibri"/>
      <family val="2"/>
      <scheme val="minor"/>
    </font>
    <font>
      <sz val="12"/>
      <color theme="1"/>
      <name val="Tahoma"/>
      <family val="2"/>
    </font>
    <font>
      <sz val="12"/>
      <color theme="0"/>
      <name val="Tahoma"/>
      <family val="2"/>
    </font>
    <font>
      <b/>
      <sz val="9"/>
      <name val="Tahoma"/>
      <family val="2"/>
    </font>
    <font>
      <sz val="8"/>
      <color theme="1"/>
      <name val="Tahoma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1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ECCF8"/>
        <bgColor indexed="64"/>
      </patternFill>
    </fill>
    <fill>
      <patternFill patternType="solid">
        <fgColor theme="2" tint="-9.9978637043366805E-2"/>
        <bgColor indexed="64"/>
      </patternFill>
    </fill>
  </fills>
  <borders count="5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41" fillId="0" borderId="0" applyFont="0" applyFill="0" applyBorder="0" applyAlignment="0" applyProtection="0"/>
  </cellStyleXfs>
  <cellXfs count="131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1" fillId="0" borderId="0" xfId="0" applyFont="1" applyAlignment="1"/>
    <xf numFmtId="0" fontId="2" fillId="0" borderId="0" xfId="0" applyFont="1" applyBorder="1" applyAlignment="1">
      <alignment horizontal="center" wrapText="1"/>
    </xf>
    <xf numFmtId="0" fontId="0" fillId="0" borderId="0" xfId="0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0" xfId="0" applyFont="1" applyBorder="1"/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/>
    <xf numFmtId="0" fontId="5" fillId="0" borderId="20" xfId="0" applyFont="1" applyBorder="1"/>
    <xf numFmtId="0" fontId="5" fillId="0" borderId="11" xfId="0" applyFont="1" applyBorder="1"/>
    <xf numFmtId="0" fontId="7" fillId="0" borderId="0" xfId="0" applyFont="1" applyBorder="1" applyAlignment="1">
      <alignment horizontal="center" vertical="top" wrapText="1"/>
    </xf>
    <xf numFmtId="170" fontId="9" fillId="0" borderId="0" xfId="0" applyNumberFormat="1" applyFont="1" applyBorder="1" applyAlignment="1">
      <alignment horizontal="center" vertical="center" wrapText="1"/>
    </xf>
    <xf numFmtId="0" fontId="5" fillId="0" borderId="19" xfId="0" applyFont="1" applyBorder="1"/>
    <xf numFmtId="0" fontId="7" fillId="0" borderId="1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 applyBorder="1"/>
    <xf numFmtId="0" fontId="11" fillId="0" borderId="0" xfId="0" applyFont="1"/>
    <xf numFmtId="0" fontId="5" fillId="0" borderId="0" xfId="0" applyFont="1" applyBorder="1" applyAlignment="1">
      <alignment vertical="top" wrapText="1"/>
    </xf>
    <xf numFmtId="0" fontId="6" fillId="0" borderId="30" xfId="0" applyFont="1" applyBorder="1"/>
    <xf numFmtId="0" fontId="5" fillId="0" borderId="0" xfId="0" applyFont="1" applyBorder="1" applyAlignment="1">
      <alignment vertical="top" wrapText="1"/>
    </xf>
    <xf numFmtId="0" fontId="13" fillId="0" borderId="0" xfId="0" applyFont="1"/>
    <xf numFmtId="0" fontId="14" fillId="0" borderId="0" xfId="0" applyFont="1"/>
    <xf numFmtId="0" fontId="15" fillId="0" borderId="31" xfId="0" applyFont="1" applyBorder="1" applyAlignment="1">
      <alignment vertical="center"/>
    </xf>
    <xf numFmtId="0" fontId="14" fillId="0" borderId="32" xfId="0" applyFont="1" applyBorder="1"/>
    <xf numFmtId="0" fontId="14" fillId="0" borderId="46" xfId="0" applyFont="1" applyBorder="1"/>
    <xf numFmtId="0" fontId="14" fillId="0" borderId="28" xfId="0" applyFont="1" applyBorder="1"/>
    <xf numFmtId="0" fontId="15" fillId="4" borderId="0" xfId="0" applyFont="1" applyFill="1" applyBorder="1" applyAlignment="1">
      <alignment vertical="center"/>
    </xf>
    <xf numFmtId="0" fontId="14" fillId="4" borderId="0" xfId="0" applyFont="1" applyFill="1" applyBorder="1"/>
    <xf numFmtId="0" fontId="14" fillId="0" borderId="0" xfId="0" applyFont="1" applyBorder="1"/>
    <xf numFmtId="0" fontId="14" fillId="0" borderId="47" xfId="0" applyFont="1" applyBorder="1"/>
    <xf numFmtId="0" fontId="13" fillId="0" borderId="0" xfId="0" applyFont="1" applyBorder="1" applyAlignment="1">
      <alignment vertical="top" wrapText="1" shrinkToFit="1"/>
    </xf>
    <xf numFmtId="0" fontId="14" fillId="0" borderId="0" xfId="0" applyFont="1" applyAlignment="1">
      <alignment vertical="center"/>
    </xf>
    <xf numFmtId="0" fontId="14" fillId="0" borderId="28" xfId="0" applyFont="1" applyBorder="1" applyAlignment="1">
      <alignment vertical="center"/>
    </xf>
    <xf numFmtId="0" fontId="14" fillId="0" borderId="29" xfId="0" applyFont="1" applyBorder="1"/>
    <xf numFmtId="0" fontId="14" fillId="0" borderId="33" xfId="0" applyFont="1" applyBorder="1"/>
    <xf numFmtId="0" fontId="15" fillId="0" borderId="0" xfId="0" applyFont="1" applyBorder="1" applyAlignment="1">
      <alignment horizontal="left" vertical="top" wrapText="1"/>
    </xf>
    <xf numFmtId="0" fontId="16" fillId="0" borderId="0" xfId="0" applyFont="1" applyAlignment="1"/>
    <xf numFmtId="0" fontId="16" fillId="0" borderId="0" xfId="0" applyFont="1" applyAlignment="1">
      <alignment horizontal="left"/>
    </xf>
    <xf numFmtId="0" fontId="17" fillId="0" borderId="0" xfId="0" applyFont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wrapText="1"/>
    </xf>
    <xf numFmtId="0" fontId="12" fillId="8" borderId="0" xfId="0" applyFont="1" applyFill="1"/>
    <xf numFmtId="0" fontId="15" fillId="0" borderId="0" xfId="0" applyFont="1"/>
    <xf numFmtId="165" fontId="14" fillId="11" borderId="0" xfId="0" applyNumberFormat="1" applyFont="1" applyFill="1"/>
    <xf numFmtId="0" fontId="13" fillId="2" borderId="0" xfId="0" applyFont="1" applyFill="1" applyAlignment="1">
      <alignment wrapText="1"/>
    </xf>
    <xf numFmtId="0" fontId="14" fillId="5" borderId="0" xfId="0" applyFont="1" applyFill="1"/>
    <xf numFmtId="0" fontId="17" fillId="0" borderId="0" xfId="0" applyFont="1" applyBorder="1" applyAlignment="1" applyProtection="1">
      <alignment wrapTex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wrapText="1"/>
    </xf>
    <xf numFmtId="0" fontId="12" fillId="0" borderId="7" xfId="0" applyFont="1" applyBorder="1" applyAlignment="1" applyProtection="1">
      <alignment horizontal="center"/>
      <protection hidden="1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12" fillId="0" borderId="6" xfId="0" applyFont="1" applyBorder="1" applyAlignment="1" applyProtection="1">
      <alignment horizontal="center"/>
      <protection hidden="1"/>
    </xf>
    <xf numFmtId="168" fontId="13" fillId="0" borderId="1" xfId="0" applyNumberFormat="1" applyFont="1" applyBorder="1" applyAlignment="1" applyProtection="1">
      <alignment horizontal="center"/>
      <protection hidden="1"/>
    </xf>
    <xf numFmtId="2" fontId="13" fillId="0" borderId="0" xfId="0" applyNumberFormat="1" applyFont="1" applyBorder="1" applyAlignment="1">
      <alignment horizontal="center"/>
    </xf>
    <xf numFmtId="0" fontId="13" fillId="0" borderId="1" xfId="0" applyFont="1" applyBorder="1" applyAlignment="1" applyProtection="1">
      <alignment horizontal="center"/>
      <protection hidden="1"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13" fillId="0" borderId="0" xfId="0" applyFont="1" applyBorder="1" applyAlignment="1">
      <alignment horizontal="left"/>
    </xf>
    <xf numFmtId="168" fontId="12" fillId="0" borderId="0" xfId="0" applyNumberFormat="1" applyFont="1" applyBorder="1" applyAlignment="1">
      <alignment horizontal="center"/>
    </xf>
    <xf numFmtId="169" fontId="13" fillId="0" borderId="0" xfId="0" applyNumberFormat="1" applyFont="1" applyBorder="1" applyAlignment="1">
      <alignment horizontal="center"/>
    </xf>
    <xf numFmtId="0" fontId="16" fillId="0" borderId="0" xfId="0" applyFont="1" applyBorder="1" applyAlignment="1" applyProtection="1">
      <alignment horizontal="left"/>
      <protection hidden="1"/>
    </xf>
    <xf numFmtId="0" fontId="12" fillId="0" borderId="0" xfId="0" applyFont="1" applyBorder="1" applyAlignment="1" applyProtection="1">
      <alignment horizontal="right"/>
      <protection hidden="1"/>
    </xf>
    <xf numFmtId="166" fontId="18" fillId="0" borderId="0" xfId="0" applyNumberFormat="1" applyFont="1" applyBorder="1" applyAlignment="1" applyProtection="1">
      <alignment horizontal="center"/>
      <protection hidden="1"/>
    </xf>
    <xf numFmtId="0" fontId="18" fillId="0" borderId="0" xfId="0" applyFont="1" applyAlignment="1" applyProtection="1">
      <alignment horizontal="center"/>
      <protection hidden="1"/>
    </xf>
    <xf numFmtId="0" fontId="18" fillId="0" borderId="0" xfId="0" applyFont="1" applyAlignment="1">
      <alignment horizontal="center"/>
    </xf>
    <xf numFmtId="0" fontId="13" fillId="0" borderId="0" xfId="0" applyFont="1" applyAlignment="1" applyProtection="1">
      <alignment horizontal="center"/>
      <protection hidden="1"/>
    </xf>
    <xf numFmtId="0" fontId="12" fillId="0" borderId="0" xfId="0" applyFont="1" applyBorder="1" applyAlignment="1">
      <alignment horizontal="right" wrapText="1"/>
    </xf>
    <xf numFmtId="0" fontId="12" fillId="0" borderId="0" xfId="0" applyFont="1" applyBorder="1" applyAlignment="1">
      <alignment horizontal="left" wrapText="1"/>
    </xf>
    <xf numFmtId="0" fontId="19" fillId="0" borderId="0" xfId="0" quotePrefix="1" applyFont="1" applyAlignment="1">
      <alignment horizontal="left"/>
    </xf>
    <xf numFmtId="0" fontId="18" fillId="0" borderId="0" xfId="0" applyFont="1" applyBorder="1" applyAlignment="1">
      <alignment horizontal="right" wrapText="1"/>
    </xf>
    <xf numFmtId="0" fontId="16" fillId="0" borderId="0" xfId="0" applyFont="1" applyBorder="1" applyAlignment="1"/>
    <xf numFmtId="167" fontId="13" fillId="0" borderId="0" xfId="0" applyNumberFormat="1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2" fillId="0" borderId="16" xfId="0" applyFont="1" applyBorder="1" applyProtection="1">
      <protection locked="0"/>
    </xf>
    <xf numFmtId="0" fontId="12" fillId="0" borderId="17" xfId="0" applyFont="1" applyBorder="1" applyProtection="1">
      <protection locked="0"/>
    </xf>
    <xf numFmtId="0" fontId="13" fillId="0" borderId="17" xfId="0" applyFont="1" applyBorder="1" applyProtection="1">
      <protection locked="0"/>
    </xf>
    <xf numFmtId="0" fontId="13" fillId="0" borderId="17" xfId="0" applyFont="1" applyBorder="1" applyAlignment="1" applyProtection="1">
      <alignment horizontal="center"/>
      <protection locked="0"/>
    </xf>
    <xf numFmtId="0" fontId="14" fillId="0" borderId="17" xfId="0" applyFont="1" applyBorder="1" applyProtection="1">
      <protection locked="0"/>
    </xf>
    <xf numFmtId="0" fontId="13" fillId="0" borderId="18" xfId="0" applyFont="1" applyBorder="1" applyAlignment="1" applyProtection="1">
      <alignment horizontal="center"/>
      <protection locked="0"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top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/>
    </xf>
    <xf numFmtId="0" fontId="12" fillId="0" borderId="16" xfId="0" applyFont="1" applyBorder="1"/>
    <xf numFmtId="0" fontId="12" fillId="0" borderId="17" xfId="0" applyFont="1" applyBorder="1"/>
    <xf numFmtId="0" fontId="13" fillId="0" borderId="17" xfId="0" applyFont="1" applyBorder="1"/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21" fillId="0" borderId="0" xfId="0" applyFont="1" applyBorder="1" applyAlignment="1" applyProtection="1">
      <alignment horizontal="center" vertical="center" wrapText="1"/>
      <protection hidden="1"/>
    </xf>
    <xf numFmtId="2" fontId="13" fillId="0" borderId="1" xfId="0" applyNumberFormat="1" applyFont="1" applyBorder="1" applyAlignment="1" applyProtection="1">
      <alignment horizontal="center"/>
      <protection hidden="1"/>
    </xf>
    <xf numFmtId="2" fontId="13" fillId="0" borderId="0" xfId="0" applyNumberFormat="1" applyFont="1" applyAlignment="1" applyProtection="1">
      <alignment horizontal="center"/>
      <protection hidden="1"/>
    </xf>
    <xf numFmtId="2" fontId="12" fillId="0" borderId="1" xfId="0" applyNumberFormat="1" applyFont="1" applyBorder="1" applyAlignment="1" applyProtection="1">
      <alignment horizontal="center"/>
      <protection hidden="1"/>
    </xf>
    <xf numFmtId="0" fontId="13" fillId="0" borderId="17" xfId="0" applyFont="1" applyBorder="1" applyAlignment="1" applyProtection="1">
      <alignment horizontal="left" vertical="top" wrapText="1" shrinkToFit="1"/>
      <protection locked="0"/>
    </xf>
    <xf numFmtId="0" fontId="13" fillId="0" borderId="17" xfId="0" applyFont="1" applyBorder="1" applyAlignment="1" applyProtection="1">
      <alignment horizontal="center" vertical="top" wrapText="1"/>
      <protection locked="0"/>
    </xf>
    <xf numFmtId="0" fontId="13" fillId="0" borderId="18" xfId="0" applyFont="1" applyBorder="1" applyAlignment="1" applyProtection="1">
      <alignment horizontal="center" vertical="top" wrapText="1"/>
      <protection locked="0"/>
    </xf>
    <xf numFmtId="0" fontId="14" fillId="0" borderId="0" xfId="0" applyFont="1" applyProtection="1"/>
    <xf numFmtId="0" fontId="14" fillId="0" borderId="0" xfId="0" applyFont="1" applyAlignment="1" applyProtection="1">
      <alignment horizontal="center" vertical="center"/>
      <protection hidden="1"/>
    </xf>
    <xf numFmtId="2" fontId="14" fillId="4" borderId="2" xfId="0" applyNumberFormat="1" applyFont="1" applyFill="1" applyBorder="1" applyAlignment="1" applyProtection="1">
      <alignment horizontal="center" vertical="center" wrapText="1"/>
      <protection hidden="1"/>
    </xf>
    <xf numFmtId="2" fontId="14" fillId="4" borderId="3" xfId="0" applyNumberFormat="1" applyFont="1" applyFill="1" applyBorder="1" applyAlignment="1" applyProtection="1">
      <alignment horizontal="center" vertical="center" wrapText="1"/>
      <protection hidden="1"/>
    </xf>
    <xf numFmtId="2" fontId="14" fillId="4" borderId="4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0" xfId="0" applyFont="1"/>
    <xf numFmtId="2" fontId="14" fillId="0" borderId="0" xfId="0" applyNumberFormat="1" applyFont="1"/>
    <xf numFmtId="2" fontId="13" fillId="0" borderId="0" xfId="0" applyNumberFormat="1" applyFont="1" applyAlignment="1">
      <alignment horizontal="left" wrapText="1"/>
    </xf>
    <xf numFmtId="2" fontId="14" fillId="4" borderId="0" xfId="0" applyNumberFormat="1" applyFont="1" applyFill="1" applyAlignment="1" applyProtection="1">
      <protection hidden="1"/>
    </xf>
    <xf numFmtId="2" fontId="12" fillId="0" borderId="0" xfId="0" applyNumberFormat="1" applyFont="1" applyAlignment="1"/>
    <xf numFmtId="2" fontId="13" fillId="4" borderId="0" xfId="0" applyNumberFormat="1" applyFont="1" applyFill="1" applyAlignment="1" applyProtection="1">
      <protection hidden="1"/>
    </xf>
    <xf numFmtId="2" fontId="14" fillId="4" borderId="0" xfId="0" applyNumberFormat="1" applyFont="1" applyFill="1"/>
    <xf numFmtId="2" fontId="12" fillId="4" borderId="0" xfId="0" applyNumberFormat="1" applyFont="1" applyFill="1" applyAlignment="1"/>
    <xf numFmtId="2" fontId="13" fillId="4" borderId="0" xfId="0" applyNumberFormat="1" applyFont="1" applyFill="1" applyAlignment="1"/>
    <xf numFmtId="2" fontId="14" fillId="4" borderId="0" xfId="0" applyNumberFormat="1" applyFont="1" applyFill="1" applyProtection="1">
      <protection hidden="1"/>
    </xf>
    <xf numFmtId="2" fontId="13" fillId="4" borderId="0" xfId="0" applyNumberFormat="1" applyFont="1" applyFill="1" applyAlignment="1" applyProtection="1">
      <alignment horizontal="left"/>
      <protection locked="0"/>
    </xf>
    <xf numFmtId="2" fontId="14" fillId="0" borderId="0" xfId="0" applyNumberFormat="1" applyFont="1" applyBorder="1"/>
    <xf numFmtId="2" fontId="15" fillId="0" borderId="27" xfId="0" applyNumberFormat="1" applyFont="1" applyBorder="1" applyAlignment="1" applyProtection="1">
      <alignment horizontal="center" vertical="center" wrapText="1"/>
      <protection hidden="1"/>
    </xf>
    <xf numFmtId="2" fontId="25" fillId="0" borderId="27" xfId="0" applyNumberFormat="1" applyFont="1" applyBorder="1" applyAlignment="1" applyProtection="1">
      <alignment horizontal="center" wrapText="1"/>
      <protection hidden="1"/>
    </xf>
    <xf numFmtId="2" fontId="14" fillId="0" borderId="27" xfId="0" applyNumberFormat="1" applyFont="1" applyBorder="1" applyProtection="1">
      <protection hidden="1"/>
    </xf>
    <xf numFmtId="2" fontId="12" fillId="0" borderId="27" xfId="0" applyNumberFormat="1" applyFont="1" applyBorder="1" applyAlignment="1" applyProtection="1">
      <alignment horizontal="center"/>
      <protection hidden="1"/>
    </xf>
    <xf numFmtId="2" fontId="14" fillId="0" borderId="2" xfId="0" applyNumberFormat="1" applyFont="1" applyBorder="1" applyAlignment="1" applyProtection="1">
      <alignment horizontal="center" vertical="center"/>
      <protection hidden="1"/>
    </xf>
    <xf numFmtId="2" fontId="14" fillId="0" borderId="3" xfId="0" applyNumberFormat="1" applyFont="1" applyBorder="1" applyAlignment="1" applyProtection="1">
      <alignment horizontal="center"/>
      <protection hidden="1"/>
    </xf>
    <xf numFmtId="2" fontId="14" fillId="0" borderId="3" xfId="0" applyNumberFormat="1" applyFont="1" applyBorder="1" applyAlignment="1" applyProtection="1">
      <alignment horizontal="center" vertical="center"/>
      <protection hidden="1"/>
    </xf>
    <xf numFmtId="2" fontId="14" fillId="0" borderId="4" xfId="0" applyNumberFormat="1" applyFont="1" applyBorder="1" applyAlignment="1" applyProtection="1">
      <alignment horizontal="center" vertical="center"/>
      <protection hidden="1"/>
    </xf>
    <xf numFmtId="2" fontId="14" fillId="4" borderId="4" xfId="0" applyNumberFormat="1" applyFont="1" applyFill="1" applyBorder="1" applyAlignment="1" applyProtection="1">
      <alignment horizontal="center" vertical="center"/>
      <protection hidden="1"/>
    </xf>
    <xf numFmtId="2" fontId="14" fillId="0" borderId="6" xfId="0" applyNumberFormat="1" applyFont="1" applyBorder="1" applyProtection="1">
      <protection hidden="1"/>
    </xf>
    <xf numFmtId="2" fontId="15" fillId="0" borderId="6" xfId="0" applyNumberFormat="1" applyFont="1" applyBorder="1" applyAlignment="1" applyProtection="1">
      <alignment horizontal="center" vertical="center"/>
      <protection hidden="1"/>
    </xf>
    <xf numFmtId="2" fontId="14" fillId="0" borderId="0" xfId="0" applyNumberFormat="1" applyFont="1" applyAlignment="1" applyProtection="1">
      <alignment vertical="top" wrapText="1"/>
    </xf>
    <xf numFmtId="2" fontId="14" fillId="0" borderId="0" xfId="0" applyNumberFormat="1" applyFont="1" applyAlignment="1">
      <alignment vertical="top" wrapText="1"/>
    </xf>
    <xf numFmtId="1" fontId="14" fillId="0" borderId="2" xfId="0" applyNumberFormat="1" applyFont="1" applyBorder="1" applyAlignment="1" applyProtection="1">
      <alignment horizontal="center" vertical="center"/>
      <protection hidden="1"/>
    </xf>
    <xf numFmtId="1" fontId="14" fillId="0" borderId="3" xfId="0" applyNumberFormat="1" applyFont="1" applyBorder="1" applyAlignment="1" applyProtection="1">
      <alignment horizontal="center"/>
      <protection hidden="1"/>
    </xf>
    <xf numFmtId="1" fontId="14" fillId="0" borderId="4" xfId="0" applyNumberFormat="1" applyFont="1" applyBorder="1" applyAlignment="1" applyProtection="1">
      <alignment horizontal="center" vertical="center"/>
      <protection hidden="1"/>
    </xf>
    <xf numFmtId="1" fontId="14" fillId="4" borderId="3" xfId="0" applyNumberFormat="1" applyFont="1" applyFill="1" applyBorder="1" applyAlignment="1" applyProtection="1">
      <alignment horizontal="center"/>
      <protection hidden="1"/>
    </xf>
    <xf numFmtId="1" fontId="14" fillId="4" borderId="4" xfId="0" applyNumberFormat="1" applyFont="1" applyFill="1" applyBorder="1" applyAlignment="1" applyProtection="1">
      <alignment horizontal="center" vertical="center"/>
      <protection hidden="1"/>
    </xf>
    <xf numFmtId="1" fontId="14" fillId="0" borderId="27" xfId="0" applyNumberFormat="1" applyFont="1" applyBorder="1" applyAlignment="1" applyProtection="1">
      <alignment horizontal="center"/>
      <protection hidden="1"/>
    </xf>
    <xf numFmtId="1" fontId="15" fillId="0" borderId="27" xfId="0" applyNumberFormat="1" applyFont="1" applyBorder="1" applyAlignment="1" applyProtection="1">
      <alignment horizontal="center" vertical="top" wrapText="1"/>
      <protection hidden="1"/>
    </xf>
    <xf numFmtId="1" fontId="14" fillId="0" borderId="27" xfId="0" applyNumberFormat="1" applyFont="1" applyBorder="1" applyAlignment="1" applyProtection="1">
      <alignment horizontal="center" vertical="top"/>
      <protection hidden="1"/>
    </xf>
    <xf numFmtId="2" fontId="16" fillId="0" borderId="27" xfId="0" applyNumberFormat="1" applyFont="1" applyBorder="1" applyAlignment="1" applyProtection="1">
      <alignment horizontal="center" wrapText="1" shrinkToFit="1"/>
      <protection hidden="1"/>
    </xf>
    <xf numFmtId="1" fontId="15" fillId="0" borderId="6" xfId="0" applyNumberFormat="1" applyFont="1" applyFill="1" applyBorder="1" applyAlignment="1" applyProtection="1">
      <alignment horizontal="center" wrapText="1"/>
      <protection hidden="1"/>
    </xf>
    <xf numFmtId="1" fontId="14" fillId="0" borderId="3" xfId="0" applyNumberFormat="1" applyFont="1" applyBorder="1" applyAlignment="1" applyProtection="1">
      <alignment horizontal="center" vertical="center"/>
      <protection hidden="1"/>
    </xf>
    <xf numFmtId="1" fontId="14" fillId="4" borderId="3" xfId="0" applyNumberFormat="1" applyFont="1" applyFill="1" applyBorder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</xf>
    <xf numFmtId="0" fontId="12" fillId="8" borderId="0" xfId="0" applyFont="1" applyFill="1" applyAlignment="1" applyProtection="1"/>
    <xf numFmtId="0" fontId="26" fillId="0" borderId="0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vertical="center" wrapText="1"/>
      <protection hidden="1"/>
    </xf>
    <xf numFmtId="0" fontId="13" fillId="11" borderId="0" xfId="0" applyFont="1" applyFill="1" applyAlignment="1" applyProtection="1">
      <alignment vertical="center" wrapText="1"/>
    </xf>
    <xf numFmtId="0" fontId="26" fillId="0" borderId="0" xfId="0" applyFont="1" applyBorder="1" applyAlignment="1" applyProtection="1">
      <alignment wrapText="1"/>
    </xf>
    <xf numFmtId="0" fontId="12" fillId="0" borderId="0" xfId="0" applyFont="1" applyAlignment="1">
      <alignment horizontal="right" wrapText="1"/>
    </xf>
    <xf numFmtId="0" fontId="13" fillId="0" borderId="0" xfId="0" applyFont="1" applyBorder="1" applyAlignment="1" applyProtection="1">
      <alignment horizontal="left" vertical="center" wrapText="1"/>
    </xf>
    <xf numFmtId="0" fontId="17" fillId="0" borderId="0" xfId="0" applyFont="1" applyBorder="1" applyProtection="1"/>
    <xf numFmtId="0" fontId="13" fillId="7" borderId="0" xfId="0" applyFont="1" applyFill="1" applyBorder="1" applyAlignment="1" applyProtection="1">
      <alignment horizontal="left" vertical="center" wrapText="1"/>
    </xf>
    <xf numFmtId="0" fontId="12" fillId="0" borderId="0" xfId="0" applyFont="1" applyAlignment="1">
      <alignment wrapText="1"/>
    </xf>
    <xf numFmtId="0" fontId="12" fillId="4" borderId="0" xfId="0" applyFont="1" applyFill="1" applyAlignment="1" applyProtection="1">
      <alignment horizontal="right" wrapText="1"/>
      <protection hidden="1"/>
    </xf>
    <xf numFmtId="0" fontId="14" fillId="0" borderId="1" xfId="0" applyFont="1" applyBorder="1" applyProtection="1"/>
    <xf numFmtId="0" fontId="15" fillId="0" borderId="10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/>
    </xf>
    <xf numFmtId="2" fontId="14" fillId="4" borderId="37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4" xfId="0" applyFont="1" applyBorder="1" applyAlignment="1" applyProtection="1">
      <alignment horizontal="center" vertical="center"/>
      <protection locked="0"/>
    </xf>
    <xf numFmtId="2" fontId="14" fillId="4" borderId="13" xfId="0" applyNumberFormat="1" applyFont="1" applyFill="1" applyBorder="1" applyAlignment="1" applyProtection="1">
      <alignment horizontal="center" vertical="center"/>
      <protection hidden="1"/>
    </xf>
    <xf numFmtId="0" fontId="15" fillId="0" borderId="6" xfId="0" applyFont="1" applyBorder="1" applyProtection="1"/>
    <xf numFmtId="0" fontId="15" fillId="0" borderId="0" xfId="0" applyFont="1" applyBorder="1" applyProtection="1"/>
    <xf numFmtId="169" fontId="15" fillId="0" borderId="0" xfId="0" applyNumberFormat="1" applyFont="1" applyBorder="1" applyAlignment="1" applyProtection="1">
      <alignment horizontal="center"/>
    </xf>
    <xf numFmtId="165" fontId="15" fillId="0" borderId="0" xfId="0" applyNumberFormat="1" applyFont="1" applyBorder="1" applyAlignment="1" applyProtection="1">
      <alignment horizontal="center"/>
    </xf>
    <xf numFmtId="0" fontId="25" fillId="0" borderId="0" xfId="0" applyFont="1" applyProtection="1"/>
    <xf numFmtId="0" fontId="14" fillId="0" borderId="0" xfId="0" applyFont="1" applyBorder="1" applyProtection="1"/>
    <xf numFmtId="0" fontId="17" fillId="0" borderId="0" xfId="0" applyFont="1" applyFill="1" applyBorder="1" applyAlignment="1" applyProtection="1">
      <alignment wrapText="1"/>
    </xf>
    <xf numFmtId="0" fontId="17" fillId="0" borderId="0" xfId="0" applyFont="1" applyBorder="1"/>
    <xf numFmtId="0" fontId="12" fillId="0" borderId="0" xfId="0" applyFont="1" applyBorder="1" applyAlignment="1"/>
    <xf numFmtId="0" fontId="13" fillId="0" borderId="0" xfId="0" applyFont="1" applyBorder="1"/>
    <xf numFmtId="0" fontId="13" fillId="0" borderId="0" xfId="0" applyFont="1" applyBorder="1" applyAlignment="1"/>
    <xf numFmtId="0" fontId="17" fillId="0" borderId="0" xfId="0" applyFont="1"/>
    <xf numFmtId="0" fontId="13" fillId="0" borderId="0" xfId="0" applyFont="1" applyFill="1" applyBorder="1"/>
    <xf numFmtId="0" fontId="13" fillId="0" borderId="0" xfId="0" quotePrefix="1" applyFont="1" applyBorder="1" applyAlignment="1">
      <alignment horizontal="center" vertical="center"/>
    </xf>
    <xf numFmtId="0" fontId="13" fillId="11" borderId="0" xfId="0" applyFont="1" applyFill="1" applyBorder="1"/>
    <xf numFmtId="165" fontId="13" fillId="0" borderId="0" xfId="0" applyNumberFormat="1" applyFont="1" applyBorder="1" applyAlignment="1">
      <alignment horizontal="center"/>
    </xf>
    <xf numFmtId="0" fontId="13" fillId="0" borderId="0" xfId="0" applyFont="1" applyAlignment="1" applyProtection="1">
      <alignment vertical="center" wrapText="1"/>
      <protection locked="0"/>
    </xf>
    <xf numFmtId="1" fontId="14" fillId="0" borderId="5" xfId="0" applyNumberFormat="1" applyFont="1" applyBorder="1" applyAlignment="1" applyProtection="1">
      <alignment horizontal="center" vertical="center"/>
      <protection locked="0"/>
    </xf>
    <xf numFmtId="1" fontId="14" fillId="0" borderId="3" xfId="0" applyNumberFormat="1" applyFont="1" applyBorder="1" applyAlignment="1" applyProtection="1">
      <alignment horizontal="center"/>
      <protection locked="0"/>
    </xf>
    <xf numFmtId="1" fontId="14" fillId="0" borderId="3" xfId="0" applyNumberFormat="1" applyFont="1" applyBorder="1" applyAlignment="1" applyProtection="1">
      <alignment horizontal="center" vertical="center"/>
      <protection locked="0"/>
    </xf>
    <xf numFmtId="1" fontId="15" fillId="0" borderId="6" xfId="0" applyNumberFormat="1" applyFont="1" applyBorder="1" applyAlignment="1" applyProtection="1">
      <alignment horizontal="center"/>
      <protection hidden="1"/>
    </xf>
    <xf numFmtId="2" fontId="15" fillId="0" borderId="21" xfId="0" applyNumberFormat="1" applyFont="1" applyBorder="1" applyAlignment="1" applyProtection="1">
      <alignment horizontal="center"/>
      <protection hidden="1"/>
    </xf>
    <xf numFmtId="0" fontId="14" fillId="0" borderId="0" xfId="0" applyFont="1" applyAlignment="1">
      <alignment horizontal="left" vertical="top" wrapText="1"/>
    </xf>
    <xf numFmtId="2" fontId="29" fillId="0" borderId="0" xfId="0" applyNumberFormat="1" applyFont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horizontal="center" vertical="center" wrapText="1"/>
      <protection hidden="1"/>
    </xf>
    <xf numFmtId="0" fontId="13" fillId="4" borderId="0" xfId="0" applyFont="1" applyFill="1" applyAlignment="1" applyProtection="1">
      <alignment horizontal="left" vertical="center" wrapText="1"/>
      <protection hidden="1"/>
    </xf>
    <xf numFmtId="1" fontId="14" fillId="0" borderId="0" xfId="0" applyNumberFormat="1" applyFont="1"/>
    <xf numFmtId="1" fontId="13" fillId="0" borderId="0" xfId="0" applyNumberFormat="1" applyFont="1" applyBorder="1"/>
    <xf numFmtId="1" fontId="13" fillId="15" borderId="0" xfId="0" applyNumberFormat="1" applyFont="1" applyFill="1" applyBorder="1" applyAlignment="1">
      <alignment horizontal="center" vertical="center"/>
    </xf>
    <xf numFmtId="1" fontId="13" fillId="0" borderId="0" xfId="0" quotePrefix="1" applyNumberFormat="1" applyFont="1" applyBorder="1" applyAlignment="1">
      <alignment horizontal="center" vertical="center"/>
    </xf>
    <xf numFmtId="1" fontId="13" fillId="11" borderId="0" xfId="0" applyNumberFormat="1" applyFont="1" applyFill="1" applyBorder="1"/>
    <xf numFmtId="1" fontId="13" fillId="0" borderId="0" xfId="0" applyNumberFormat="1" applyFont="1" applyBorder="1" applyAlignment="1">
      <alignment horizontal="center" vertical="center"/>
    </xf>
    <xf numFmtId="1" fontId="14" fillId="0" borderId="0" xfId="0" applyNumberFormat="1" applyFont="1" applyBorder="1"/>
    <xf numFmtId="0" fontId="15" fillId="0" borderId="0" xfId="0" applyFont="1" applyAlignment="1">
      <alignment horizontal="right"/>
    </xf>
    <xf numFmtId="0" fontId="15" fillId="8" borderId="0" xfId="0" applyFont="1" applyFill="1"/>
    <xf numFmtId="0" fontId="14" fillId="8" borderId="0" xfId="0" applyFont="1" applyFill="1"/>
    <xf numFmtId="0" fontId="14" fillId="0" borderId="0" xfId="0" applyFont="1" applyProtection="1">
      <protection hidden="1"/>
    </xf>
    <xf numFmtId="0" fontId="14" fillId="2" borderId="0" xfId="0" applyFont="1" applyFill="1"/>
    <xf numFmtId="0" fontId="15" fillId="0" borderId="1" xfId="0" applyFont="1" applyBorder="1" applyAlignment="1">
      <alignment horizontal="center" shrinkToFit="1"/>
    </xf>
    <xf numFmtId="1" fontId="14" fillId="0" borderId="0" xfId="0" applyNumberFormat="1" applyFont="1" applyAlignment="1"/>
    <xf numFmtId="1" fontId="15" fillId="0" borderId="0" xfId="0" applyNumberFormat="1" applyFont="1" applyAlignment="1"/>
    <xf numFmtId="1" fontId="14" fillId="0" borderId="0" xfId="0" applyNumberFormat="1" applyFont="1" applyAlignment="1" applyProtection="1">
      <protection hidden="1"/>
    </xf>
    <xf numFmtId="1" fontId="15" fillId="0" borderId="0" xfId="0" applyNumberFormat="1" applyFont="1" applyAlignment="1">
      <alignment horizontal="right"/>
    </xf>
    <xf numFmtId="1" fontId="14" fillId="5" borderId="0" xfId="0" applyNumberFormat="1" applyFont="1" applyFill="1"/>
    <xf numFmtId="1" fontId="14" fillId="0" borderId="0" xfId="0" applyNumberFormat="1" applyFont="1" applyAlignment="1">
      <alignment horizontal="center"/>
    </xf>
    <xf numFmtId="1" fontId="15" fillId="8" borderId="0" xfId="0" applyNumberFormat="1" applyFont="1" applyFill="1"/>
    <xf numFmtId="1" fontId="14" fillId="8" borderId="0" xfId="0" applyNumberFormat="1" applyFont="1" applyFill="1"/>
    <xf numFmtId="1" fontId="14" fillId="5" borderId="0" xfId="0" applyNumberFormat="1" applyFont="1" applyFill="1" applyAlignment="1" applyProtection="1">
      <alignment horizontal="center"/>
      <protection hidden="1"/>
    </xf>
    <xf numFmtId="1" fontId="15" fillId="0" borderId="8" xfId="0" applyNumberFormat="1" applyFont="1" applyBorder="1"/>
    <xf numFmtId="1" fontId="14" fillId="0" borderId="8" xfId="0" applyNumberFormat="1" applyFont="1" applyBorder="1" applyAlignment="1">
      <alignment horizontal="right"/>
    </xf>
    <xf numFmtId="1" fontId="14" fillId="3" borderId="9" xfId="0" applyNumberFormat="1" applyFont="1" applyFill="1" applyBorder="1" applyAlignment="1">
      <alignment horizontal="center"/>
    </xf>
    <xf numFmtId="1" fontId="14" fillId="3" borderId="10" xfId="0" applyNumberFormat="1" applyFont="1" applyFill="1" applyBorder="1"/>
    <xf numFmtId="1" fontId="14" fillId="2" borderId="17" xfId="0" applyNumberFormat="1" applyFont="1" applyFill="1" applyBorder="1" applyAlignment="1">
      <alignment horizontal="left"/>
    </xf>
    <xf numFmtId="1" fontId="14" fillId="2" borderId="9" xfId="0" applyNumberFormat="1" applyFont="1" applyFill="1" applyBorder="1" applyAlignment="1">
      <alignment horizontal="center"/>
    </xf>
    <xf numFmtId="1" fontId="14" fillId="2" borderId="10" xfId="0" applyNumberFormat="1" applyFont="1" applyFill="1" applyBorder="1"/>
    <xf numFmtId="1" fontId="14" fillId="0" borderId="11" xfId="0" applyNumberFormat="1" applyFont="1" applyBorder="1"/>
    <xf numFmtId="1" fontId="15" fillId="11" borderId="0" xfId="0" applyNumberFormat="1" applyFont="1" applyFill="1"/>
    <xf numFmtId="1" fontId="14" fillId="4" borderId="7" xfId="0" applyNumberFormat="1" applyFont="1" applyFill="1" applyBorder="1" applyAlignment="1">
      <alignment horizontal="left"/>
    </xf>
    <xf numFmtId="1" fontId="14" fillId="4" borderId="0" xfId="0" applyNumberFormat="1" applyFont="1" applyFill="1" applyBorder="1" applyAlignment="1">
      <alignment horizontal="center"/>
    </xf>
    <xf numFmtId="1" fontId="14" fillId="4" borderId="30" xfId="0" applyNumberFormat="1" applyFont="1" applyFill="1" applyBorder="1"/>
    <xf numFmtId="1" fontId="14" fillId="0" borderId="11" xfId="0" applyNumberFormat="1" applyFont="1" applyBorder="1" applyAlignment="1" applyProtection="1">
      <alignment horizontal="right"/>
      <protection locked="0"/>
    </xf>
    <xf numFmtId="1" fontId="14" fillId="0" borderId="0" xfId="0" applyNumberFormat="1" applyFont="1" applyBorder="1" applyAlignment="1" applyProtection="1">
      <alignment shrinkToFit="1"/>
      <protection locked="0"/>
    </xf>
    <xf numFmtId="1" fontId="14" fillId="2" borderId="27" xfId="0" applyNumberFormat="1" applyFont="1" applyFill="1" applyBorder="1" applyAlignment="1" applyProtection="1">
      <alignment horizontal="center"/>
      <protection locked="0"/>
    </xf>
    <xf numFmtId="1" fontId="14" fillId="2" borderId="0" xfId="0" applyNumberFormat="1" applyFont="1" applyFill="1" applyBorder="1" applyAlignment="1">
      <alignment horizontal="center"/>
    </xf>
    <xf numFmtId="1" fontId="14" fillId="0" borderId="38" xfId="0" applyNumberFormat="1" applyFont="1" applyBorder="1" applyProtection="1">
      <protection locked="0"/>
    </xf>
    <xf numFmtId="1" fontId="14" fillId="0" borderId="41" xfId="0" applyNumberFormat="1" applyFont="1" applyBorder="1" applyProtection="1">
      <protection locked="0"/>
    </xf>
    <xf numFmtId="1" fontId="14" fillId="2" borderId="5" xfId="0" applyNumberFormat="1" applyFont="1" applyFill="1" applyBorder="1" applyAlignment="1" applyProtection="1">
      <alignment horizontal="center"/>
      <protection locked="0"/>
    </xf>
    <xf numFmtId="1" fontId="14" fillId="2" borderId="41" xfId="0" applyNumberFormat="1" applyFont="1" applyFill="1" applyBorder="1" applyAlignment="1">
      <alignment horizontal="center"/>
    </xf>
    <xf numFmtId="1" fontId="14" fillId="0" borderId="42" xfId="0" applyNumberFormat="1" applyFont="1" applyBorder="1" applyAlignment="1" applyProtection="1">
      <alignment horizontal="right"/>
      <protection locked="0"/>
    </xf>
    <xf numFmtId="1" fontId="14" fillId="0" borderId="43" xfId="0" applyNumberFormat="1" applyFont="1" applyBorder="1" applyAlignment="1" applyProtection="1">
      <alignment shrinkToFit="1"/>
      <protection locked="0"/>
    </xf>
    <xf numFmtId="1" fontId="14" fillId="2" borderId="44" xfId="0" applyNumberFormat="1" applyFont="1" applyFill="1" applyBorder="1" applyAlignment="1" applyProtection="1">
      <alignment horizontal="center"/>
      <protection locked="0"/>
    </xf>
    <xf numFmtId="1" fontId="14" fillId="2" borderId="43" xfId="0" applyNumberFormat="1" applyFont="1" applyFill="1" applyBorder="1" applyAlignment="1">
      <alignment horizontal="center"/>
    </xf>
    <xf numFmtId="1" fontId="14" fillId="0" borderId="38" xfId="0" applyNumberFormat="1" applyFont="1" applyBorder="1" applyAlignment="1" applyProtection="1">
      <alignment horizontal="right"/>
      <protection locked="0"/>
    </xf>
    <xf numFmtId="1" fontId="14" fillId="0" borderId="19" xfId="0" applyNumberFormat="1" applyFont="1" applyBorder="1" applyProtection="1">
      <protection locked="0"/>
    </xf>
    <xf numFmtId="1" fontId="14" fillId="2" borderId="6" xfId="0" applyNumberFormat="1" applyFont="1" applyFill="1" applyBorder="1" applyAlignment="1" applyProtection="1">
      <alignment horizontal="center"/>
      <protection locked="0"/>
    </xf>
    <xf numFmtId="1" fontId="14" fillId="2" borderId="20" xfId="0" applyNumberFormat="1" applyFont="1" applyFill="1" applyBorder="1" applyAlignment="1">
      <alignment horizontal="center"/>
    </xf>
    <xf numFmtId="1" fontId="14" fillId="0" borderId="11" xfId="0" applyNumberFormat="1" applyFont="1" applyBorder="1" applyProtection="1">
      <protection locked="0"/>
    </xf>
    <xf numFmtId="1" fontId="15" fillId="11" borderId="0" xfId="0" applyNumberFormat="1" applyFont="1" applyFill="1" applyBorder="1" applyProtection="1">
      <protection locked="0"/>
    </xf>
    <xf numFmtId="1" fontId="14" fillId="0" borderId="0" xfId="0" quotePrefix="1" applyNumberFormat="1" applyFont="1"/>
    <xf numFmtId="1" fontId="13" fillId="0" borderId="11" xfId="0" applyNumberFormat="1" applyFont="1" applyBorder="1" applyProtection="1">
      <protection locked="0"/>
    </xf>
    <xf numFmtId="1" fontId="12" fillId="11" borderId="0" xfId="0" applyNumberFormat="1" applyFont="1" applyFill="1" applyProtection="1">
      <protection locked="0"/>
    </xf>
    <xf numFmtId="1" fontId="13" fillId="2" borderId="27" xfId="0" applyNumberFormat="1" applyFont="1" applyFill="1" applyBorder="1" applyAlignment="1" applyProtection="1">
      <alignment horizontal="left"/>
      <protection locked="0"/>
    </xf>
    <xf numFmtId="1" fontId="13" fillId="2" borderId="0" xfId="0" applyNumberFormat="1" applyFont="1" applyFill="1" applyBorder="1" applyAlignment="1">
      <alignment horizontal="center"/>
    </xf>
    <xf numFmtId="1" fontId="13" fillId="2" borderId="27" xfId="0" applyNumberFormat="1" applyFont="1" applyFill="1" applyBorder="1" applyAlignment="1" applyProtection="1">
      <alignment horizontal="center"/>
      <protection locked="0"/>
    </xf>
    <xf numFmtId="1" fontId="13" fillId="0" borderId="0" xfId="0" applyNumberFormat="1" applyFont="1" applyFill="1" applyBorder="1" applyProtection="1">
      <protection locked="0"/>
    </xf>
    <xf numFmtId="1" fontId="13" fillId="0" borderId="38" xfId="0" applyNumberFormat="1" applyFont="1" applyBorder="1" applyProtection="1">
      <protection locked="0"/>
    </xf>
    <xf numFmtId="1" fontId="13" fillId="2" borderId="5" xfId="0" applyNumberFormat="1" applyFont="1" applyFill="1" applyBorder="1" applyAlignment="1" applyProtection="1">
      <alignment horizontal="center"/>
      <protection locked="0"/>
    </xf>
    <xf numFmtId="1" fontId="13" fillId="2" borderId="41" xfId="0" applyNumberFormat="1" applyFont="1" applyFill="1" applyBorder="1" applyAlignment="1">
      <alignment horizontal="center"/>
    </xf>
    <xf numFmtId="1" fontId="13" fillId="2" borderId="44" xfId="0" applyNumberFormat="1" applyFont="1" applyFill="1" applyBorder="1" applyAlignment="1" applyProtection="1">
      <alignment horizontal="center"/>
      <protection locked="0"/>
    </xf>
    <xf numFmtId="1" fontId="13" fillId="2" borderId="43" xfId="0" applyNumberFormat="1" applyFont="1" applyFill="1" applyBorder="1" applyAlignment="1">
      <alignment horizontal="center"/>
    </xf>
    <xf numFmtId="1" fontId="31" fillId="0" borderId="11" xfId="0" applyNumberFormat="1" applyFont="1" applyBorder="1" applyProtection="1">
      <protection locked="0"/>
    </xf>
    <xf numFmtId="1" fontId="31" fillId="0" borderId="19" xfId="0" applyNumberFormat="1" applyFont="1" applyBorder="1" applyProtection="1">
      <protection locked="0"/>
    </xf>
    <xf numFmtId="1" fontId="13" fillId="2" borderId="6" xfId="0" applyNumberFormat="1" applyFont="1" applyFill="1" applyBorder="1" applyAlignment="1" applyProtection="1">
      <alignment horizontal="center"/>
      <protection locked="0"/>
    </xf>
    <xf numFmtId="1" fontId="13" fillId="2" borderId="20" xfId="0" applyNumberFormat="1" applyFont="1" applyFill="1" applyBorder="1" applyAlignment="1">
      <alignment horizontal="center"/>
    </xf>
    <xf numFmtId="1" fontId="15" fillId="11" borderId="0" xfId="0" applyNumberFormat="1" applyFont="1" applyFill="1" applyProtection="1">
      <protection locked="0"/>
    </xf>
    <xf numFmtId="1" fontId="14" fillId="0" borderId="11" xfId="0" applyNumberFormat="1" applyFont="1" applyFill="1" applyBorder="1" applyProtection="1">
      <protection locked="0"/>
    </xf>
    <xf numFmtId="1" fontId="14" fillId="0" borderId="38" xfId="0" applyNumberFormat="1" applyFont="1" applyFill="1" applyBorder="1" applyProtection="1">
      <protection locked="0"/>
    </xf>
    <xf numFmtId="1" fontId="14" fillId="0" borderId="41" xfId="0" applyNumberFormat="1" applyFont="1" applyFill="1" applyBorder="1" applyProtection="1">
      <protection locked="0"/>
    </xf>
    <xf numFmtId="1" fontId="14" fillId="0" borderId="19" xfId="0" applyNumberFormat="1" applyFont="1" applyFill="1" applyBorder="1" applyProtection="1">
      <protection locked="0"/>
    </xf>
    <xf numFmtId="1" fontId="14" fillId="0" borderId="41" xfId="0" applyNumberFormat="1" applyFont="1" applyBorder="1" applyAlignment="1" applyProtection="1">
      <alignment shrinkToFit="1"/>
      <protection locked="0"/>
    </xf>
    <xf numFmtId="1" fontId="14" fillId="2" borderId="2" xfId="0" applyNumberFormat="1" applyFont="1" applyFill="1" applyBorder="1" applyAlignment="1" applyProtection="1">
      <alignment horizontal="center"/>
      <protection locked="0"/>
    </xf>
    <xf numFmtId="1" fontId="14" fillId="4" borderId="37" xfId="0" applyNumberFormat="1" applyFont="1" applyFill="1" applyBorder="1" applyAlignment="1" applyProtection="1">
      <alignment horizontal="center"/>
      <protection hidden="1"/>
    </xf>
    <xf numFmtId="1" fontId="14" fillId="0" borderId="14" xfId="0" applyNumberFormat="1" applyFont="1" applyBorder="1" applyProtection="1">
      <protection locked="0"/>
    </xf>
    <xf numFmtId="1" fontId="14" fillId="0" borderId="25" xfId="0" applyNumberFormat="1" applyFont="1" applyBorder="1" applyAlignment="1" applyProtection="1">
      <alignment shrinkToFit="1"/>
      <protection locked="0"/>
    </xf>
    <xf numFmtId="1" fontId="14" fillId="2" borderId="3" xfId="0" applyNumberFormat="1" applyFont="1" applyFill="1" applyBorder="1" applyAlignment="1" applyProtection="1">
      <alignment horizontal="center"/>
      <protection locked="0"/>
    </xf>
    <xf numFmtId="1" fontId="14" fillId="2" borderId="25" xfId="0" applyNumberFormat="1" applyFont="1" applyFill="1" applyBorder="1" applyAlignment="1">
      <alignment horizontal="center"/>
    </xf>
    <xf numFmtId="1" fontId="14" fillId="4" borderId="15" xfId="0" applyNumberFormat="1" applyFont="1" applyFill="1" applyBorder="1" applyAlignment="1" applyProtection="1">
      <alignment horizontal="center"/>
      <protection hidden="1"/>
    </xf>
    <xf numFmtId="1" fontId="14" fillId="0" borderId="12" xfId="0" applyNumberFormat="1" applyFont="1" applyBorder="1" applyProtection="1">
      <protection locked="0"/>
    </xf>
    <xf numFmtId="1" fontId="14" fillId="0" borderId="13" xfId="0" applyNumberFormat="1" applyFont="1" applyBorder="1" applyAlignment="1" applyProtection="1">
      <alignment shrinkToFit="1"/>
      <protection locked="0"/>
    </xf>
    <xf numFmtId="1" fontId="14" fillId="2" borderId="4" xfId="0" applyNumberFormat="1" applyFont="1" applyFill="1" applyBorder="1" applyAlignment="1" applyProtection="1">
      <alignment horizontal="center"/>
      <protection locked="0"/>
    </xf>
    <xf numFmtId="1" fontId="14" fillId="2" borderId="26" xfId="0" applyNumberFormat="1" applyFont="1" applyFill="1" applyBorder="1" applyAlignment="1">
      <alignment horizontal="center"/>
    </xf>
    <xf numFmtId="1" fontId="14" fillId="4" borderId="13" xfId="0" applyNumberFormat="1" applyFont="1" applyFill="1" applyBorder="1" applyAlignment="1" applyProtection="1">
      <alignment horizontal="center"/>
      <protection hidden="1"/>
    </xf>
    <xf numFmtId="1" fontId="14" fillId="0" borderId="0" xfId="0" applyNumberFormat="1" applyFont="1" applyBorder="1" applyProtection="1">
      <protection locked="0"/>
    </xf>
    <xf numFmtId="1" fontId="14" fillId="0" borderId="0" xfId="0" applyNumberFormat="1" applyFont="1" applyBorder="1" applyProtection="1">
      <protection hidden="1"/>
    </xf>
    <xf numFmtId="1" fontId="15" fillId="0" borderId="0" xfId="0" applyNumberFormat="1" applyFont="1"/>
    <xf numFmtId="1" fontId="14" fillId="4" borderId="0" xfId="0" applyNumberFormat="1" applyFont="1" applyFill="1" applyAlignment="1">
      <alignment horizontal="center"/>
    </xf>
    <xf numFmtId="1" fontId="14" fillId="0" borderId="0" xfId="0" applyNumberFormat="1" applyFont="1" applyProtection="1">
      <protection hidden="1"/>
    </xf>
    <xf numFmtId="1" fontId="14" fillId="0" borderId="0" xfId="0" applyNumberFormat="1" applyFont="1" applyProtection="1">
      <protection locked="0"/>
    </xf>
    <xf numFmtId="1" fontId="14" fillId="2" borderId="1" xfId="0" applyNumberFormat="1" applyFont="1" applyFill="1" applyBorder="1" applyAlignment="1" applyProtection="1">
      <alignment horizontal="center"/>
      <protection locked="0"/>
    </xf>
    <xf numFmtId="1" fontId="14" fillId="0" borderId="1" xfId="0" applyNumberFormat="1" applyFont="1" applyBorder="1" applyAlignment="1">
      <alignment horizontal="center"/>
    </xf>
    <xf numFmtId="1" fontId="14" fillId="0" borderId="27" xfId="0" applyNumberFormat="1" applyFont="1" applyBorder="1" applyAlignment="1">
      <alignment horizontal="center"/>
    </xf>
    <xf numFmtId="1" fontId="14" fillId="0" borderId="0" xfId="0" applyNumberFormat="1" applyFont="1" applyFill="1" applyAlignment="1" applyProtection="1">
      <alignment horizontal="center"/>
      <protection hidden="1"/>
    </xf>
    <xf numFmtId="1" fontId="14" fillId="8" borderId="7" xfId="0" applyNumberFormat="1" applyFont="1" applyFill="1" applyBorder="1" applyAlignment="1" applyProtection="1">
      <alignment horizontal="center"/>
      <protection hidden="1"/>
    </xf>
    <xf numFmtId="1" fontId="14" fillId="0" borderId="0" xfId="0" applyNumberFormat="1" applyFont="1" applyAlignment="1" applyProtection="1">
      <alignment horizontal="center"/>
      <protection hidden="1"/>
    </xf>
    <xf numFmtId="1" fontId="14" fillId="8" borderId="27" xfId="0" applyNumberFormat="1" applyFont="1" applyFill="1" applyBorder="1" applyAlignment="1" applyProtection="1">
      <alignment horizontal="center"/>
      <protection hidden="1"/>
    </xf>
    <xf numFmtId="1" fontId="14" fillId="8" borderId="6" xfId="0" applyNumberFormat="1" applyFont="1" applyFill="1" applyBorder="1" applyAlignment="1" applyProtection="1">
      <alignment horizontal="center"/>
      <protection hidden="1"/>
    </xf>
    <xf numFmtId="1" fontId="14" fillId="0" borderId="0" xfId="0" applyNumberFormat="1" applyFont="1" applyFill="1" applyAlignment="1">
      <alignment horizontal="center"/>
    </xf>
    <xf numFmtId="1" fontId="14" fillId="2" borderId="0" xfId="0" applyNumberFormat="1" applyFont="1" applyFill="1" applyBorder="1" applyAlignment="1">
      <alignment horizontal="left"/>
    </xf>
    <xf numFmtId="1" fontId="14" fillId="2" borderId="0" xfId="0" applyNumberFormat="1" applyFont="1" applyFill="1" applyAlignment="1">
      <alignment horizontal="center"/>
    </xf>
    <xf numFmtId="1" fontId="14" fillId="8" borderId="0" xfId="0" applyNumberFormat="1" applyFont="1" applyFill="1" applyAlignment="1">
      <alignment vertical="center"/>
    </xf>
    <xf numFmtId="1" fontId="14" fillId="0" borderId="0" xfId="0" applyNumberFormat="1" applyFont="1" applyAlignment="1">
      <alignment horizontal="center" vertical="center" wrapText="1"/>
    </xf>
    <xf numFmtId="1" fontId="15" fillId="4" borderId="0" xfId="0" applyNumberFormat="1" applyFont="1" applyFill="1"/>
    <xf numFmtId="1" fontId="14" fillId="2" borderId="0" xfId="0" applyNumberFormat="1" applyFont="1" applyFill="1"/>
    <xf numFmtId="1" fontId="14" fillId="11" borderId="0" xfId="0" applyNumberFormat="1" applyFont="1" applyFill="1"/>
    <xf numFmtId="1" fontId="14" fillId="0" borderId="8" xfId="0" applyNumberFormat="1" applyFont="1" applyBorder="1"/>
    <xf numFmtId="1" fontId="15" fillId="5" borderId="10" xfId="0" applyNumberFormat="1" applyFont="1" applyFill="1" applyBorder="1"/>
    <xf numFmtId="1" fontId="15" fillId="0" borderId="1" xfId="0" applyNumberFormat="1" applyFont="1" applyBorder="1" applyAlignment="1">
      <alignment horizontal="center" shrinkToFit="1"/>
    </xf>
    <xf numFmtId="1" fontId="15" fillId="8" borderId="1" xfId="0" applyNumberFormat="1" applyFont="1" applyFill="1" applyBorder="1" applyAlignment="1">
      <alignment horizontal="center" shrinkToFit="1"/>
    </xf>
    <xf numFmtId="1" fontId="14" fillId="0" borderId="30" xfId="0" applyNumberFormat="1" applyFont="1" applyBorder="1" applyAlignment="1">
      <alignment horizontal="center"/>
    </xf>
    <xf numFmtId="1" fontId="14" fillId="0" borderId="22" xfId="0" applyNumberFormat="1" applyFont="1" applyBorder="1" applyProtection="1">
      <protection locked="0"/>
    </xf>
    <xf numFmtId="1" fontId="14" fillId="0" borderId="24" xfId="0" applyNumberFormat="1" applyFont="1" applyBorder="1" applyAlignment="1" applyProtection="1">
      <alignment shrinkToFit="1"/>
      <protection locked="0"/>
    </xf>
    <xf numFmtId="1" fontId="14" fillId="0" borderId="2" xfId="0" applyNumberFormat="1" applyFont="1" applyBorder="1" applyAlignment="1" applyProtection="1">
      <alignment horizontal="center"/>
      <protection locked="0"/>
    </xf>
    <xf numFmtId="1" fontId="14" fillId="0" borderId="15" xfId="0" applyNumberFormat="1" applyFont="1" applyBorder="1" applyAlignment="1" applyProtection="1">
      <alignment shrinkToFit="1"/>
      <protection locked="0"/>
    </xf>
    <xf numFmtId="1" fontId="14" fillId="0" borderId="4" xfId="0" applyNumberFormat="1" applyFont="1" applyBorder="1" applyAlignment="1" applyProtection="1">
      <alignment horizontal="center"/>
      <protection locked="0"/>
    </xf>
    <xf numFmtId="1" fontId="14" fillId="0" borderId="7" xfId="0" applyNumberFormat="1" applyFont="1" applyBorder="1" applyAlignment="1">
      <alignment horizontal="center"/>
    </xf>
    <xf numFmtId="1" fontId="15" fillId="8" borderId="0" xfId="0" applyNumberFormat="1" applyFont="1" applyFill="1" applyProtection="1">
      <protection locked="0"/>
    </xf>
    <xf numFmtId="0" fontId="15" fillId="0" borderId="8" xfId="0" applyFont="1" applyBorder="1" applyAlignment="1">
      <alignment horizontal="right"/>
    </xf>
    <xf numFmtId="0" fontId="15" fillId="0" borderId="1" xfId="0" applyFont="1" applyBorder="1" applyAlignment="1">
      <alignment shrinkToFit="1"/>
    </xf>
    <xf numFmtId="0" fontId="14" fillId="0" borderId="4" xfId="0" applyFont="1" applyBorder="1" applyAlignment="1" applyProtection="1">
      <alignment horizontal="center"/>
      <protection hidden="1"/>
    </xf>
    <xf numFmtId="0" fontId="14" fillId="0" borderId="0" xfId="0" applyFont="1" applyAlignment="1">
      <alignment horizontal="left" vertical="center"/>
    </xf>
    <xf numFmtId="1" fontId="15" fillId="0" borderId="8" xfId="0" applyNumberFormat="1" applyFont="1" applyBorder="1" applyAlignment="1">
      <alignment horizontal="right"/>
    </xf>
    <xf numFmtId="1" fontId="15" fillId="3" borderId="10" xfId="0" applyNumberFormat="1" applyFont="1" applyFill="1" applyBorder="1" applyAlignment="1">
      <alignment horizontal="center"/>
    </xf>
    <xf numFmtId="1" fontId="15" fillId="10" borderId="0" xfId="0" applyNumberFormat="1" applyFont="1" applyFill="1"/>
    <xf numFmtId="1" fontId="14" fillId="10" borderId="0" xfId="0" applyNumberFormat="1" applyFont="1" applyFill="1"/>
    <xf numFmtId="1" fontId="15" fillId="4" borderId="1" xfId="0" applyNumberFormat="1" applyFont="1" applyFill="1" applyBorder="1" applyAlignment="1">
      <alignment horizontal="center"/>
    </xf>
    <xf numFmtId="1" fontId="14" fillId="0" borderId="3" xfId="0" applyNumberFormat="1" applyFont="1" applyBorder="1" applyAlignment="1" applyProtection="1">
      <alignment vertical="center"/>
      <protection locked="0"/>
    </xf>
    <xf numFmtId="1" fontId="14" fillId="0" borderId="3" xfId="0" applyNumberFormat="1" applyFont="1" applyBorder="1" applyAlignment="1" applyProtection="1">
      <alignment shrinkToFit="1"/>
      <protection locked="0"/>
    </xf>
    <xf numFmtId="1" fontId="14" fillId="2" borderId="3" xfId="0" applyNumberFormat="1" applyFont="1" applyFill="1" applyBorder="1" applyAlignment="1" applyProtection="1">
      <alignment horizontal="center" vertical="center"/>
      <protection locked="0"/>
    </xf>
    <xf numFmtId="1" fontId="14" fillId="17" borderId="2" xfId="0" applyNumberFormat="1" applyFont="1" applyFill="1" applyBorder="1" applyAlignment="1" applyProtection="1">
      <alignment horizontal="center" vertical="center"/>
      <protection locked="0"/>
    </xf>
    <xf numFmtId="1" fontId="14" fillId="0" borderId="0" xfId="0" applyNumberFormat="1" applyFont="1" applyAlignment="1" applyProtection="1">
      <alignment vertical="center"/>
      <protection locked="0"/>
    </xf>
    <xf numFmtId="1" fontId="14" fillId="0" borderId="3" xfId="0" applyNumberFormat="1" applyFont="1" applyBorder="1" applyProtection="1">
      <protection locked="0"/>
    </xf>
    <xf numFmtId="1" fontId="14" fillId="17" borderId="3" xfId="0" applyNumberFormat="1" applyFont="1" applyFill="1" applyBorder="1" applyAlignment="1" applyProtection="1">
      <alignment horizontal="center"/>
      <protection locked="0"/>
    </xf>
    <xf numFmtId="1" fontId="14" fillId="0" borderId="4" xfId="0" applyNumberFormat="1" applyFont="1" applyBorder="1" applyProtection="1">
      <protection locked="0"/>
    </xf>
    <xf numFmtId="1" fontId="14" fillId="17" borderId="4" xfId="0" applyNumberFormat="1" applyFont="1" applyFill="1" applyBorder="1" applyAlignment="1" applyProtection="1">
      <alignment horizontal="center"/>
      <protection locked="0"/>
    </xf>
    <xf numFmtId="1" fontId="14" fillId="0" borderId="4" xfId="0" applyNumberFormat="1" applyFont="1" applyBorder="1" applyAlignment="1" applyProtection="1">
      <alignment horizontal="center"/>
      <protection hidden="1"/>
    </xf>
    <xf numFmtId="1" fontId="26" fillId="0" borderId="0" xfId="0" applyNumberFormat="1" applyFont="1" applyAlignment="1">
      <alignment wrapText="1"/>
    </xf>
    <xf numFmtId="1" fontId="14" fillId="0" borderId="0" xfId="0" applyNumberFormat="1" applyFont="1" applyAlignment="1">
      <alignment horizontal="left"/>
    </xf>
    <xf numFmtId="1" fontId="14" fillId="12" borderId="0" xfId="0" applyNumberFormat="1" applyFont="1" applyFill="1" applyAlignment="1" applyProtection="1">
      <alignment horizontal="left"/>
      <protection hidden="1"/>
    </xf>
    <xf numFmtId="1" fontId="14" fillId="12" borderId="0" xfId="0" applyNumberFormat="1" applyFont="1" applyFill="1" applyAlignment="1">
      <alignment horizontal="center"/>
    </xf>
    <xf numFmtId="1" fontId="17" fillId="0" borderId="0" xfId="0" applyNumberFormat="1" applyFont="1" applyAlignment="1">
      <alignment wrapText="1"/>
    </xf>
    <xf numFmtId="1" fontId="14" fillId="0" borderId="5" xfId="0" applyNumberFormat="1" applyFont="1" applyBorder="1" applyAlignment="1" applyProtection="1">
      <alignment horizontal="left"/>
      <protection hidden="1"/>
    </xf>
    <xf numFmtId="1" fontId="14" fillId="0" borderId="5" xfId="0" applyNumberFormat="1" applyFont="1" applyBorder="1" applyAlignment="1" applyProtection="1">
      <alignment horizontal="center"/>
      <protection hidden="1"/>
    </xf>
    <xf numFmtId="1" fontId="14" fillId="0" borderId="3" xfId="0" applyNumberFormat="1" applyFont="1" applyBorder="1" applyAlignment="1" applyProtection="1">
      <alignment horizontal="left"/>
      <protection hidden="1"/>
    </xf>
    <xf numFmtId="1" fontId="15" fillId="0" borderId="3" xfId="0" applyNumberFormat="1" applyFont="1" applyBorder="1" applyAlignment="1" applyProtection="1">
      <alignment horizontal="left" shrinkToFit="1"/>
      <protection hidden="1"/>
    </xf>
    <xf numFmtId="1" fontId="14" fillId="0" borderId="4" xfId="0" applyNumberFormat="1" applyFont="1" applyBorder="1" applyAlignment="1" applyProtection="1">
      <alignment horizontal="left"/>
      <protection hidden="1"/>
    </xf>
    <xf numFmtId="1" fontId="14" fillId="0" borderId="0" xfId="0" applyNumberFormat="1" applyFont="1" applyAlignment="1">
      <alignment horizontal="left" vertical="center"/>
    </xf>
    <xf numFmtId="1" fontId="15" fillId="7" borderId="0" xfId="0" applyNumberFormat="1" applyFont="1" applyFill="1"/>
    <xf numFmtId="1" fontId="14" fillId="7" borderId="0" xfId="0" applyNumberFormat="1" applyFont="1" applyFill="1"/>
    <xf numFmtId="1" fontId="14" fillId="0" borderId="5" xfId="0" applyNumberFormat="1" applyFont="1" applyBorder="1" applyProtection="1">
      <protection locked="0"/>
    </xf>
    <xf numFmtId="1" fontId="14" fillId="2" borderId="5" xfId="0" applyNumberFormat="1" applyFont="1" applyFill="1" applyBorder="1" applyAlignment="1" applyProtection="1">
      <alignment horizontal="center" vertical="center"/>
      <protection locked="0"/>
    </xf>
    <xf numFmtId="1" fontId="17" fillId="4" borderId="0" xfId="0" applyNumberFormat="1" applyFont="1" applyFill="1" applyAlignment="1" applyProtection="1">
      <alignment horizontal="center"/>
      <protection hidden="1"/>
    </xf>
    <xf numFmtId="1" fontId="14" fillId="2" borderId="4" xfId="0" applyNumberFormat="1" applyFont="1" applyFill="1" applyBorder="1" applyAlignment="1" applyProtection="1">
      <alignment horizontal="center" vertical="center"/>
      <protection locked="0"/>
    </xf>
    <xf numFmtId="1" fontId="14" fillId="0" borderId="0" xfId="0" applyNumberFormat="1" applyFont="1" applyAlignment="1">
      <alignment shrinkToFit="1"/>
    </xf>
    <xf numFmtId="1" fontId="14" fillId="0" borderId="0" xfId="0" applyNumberFormat="1" applyFont="1" applyAlignment="1">
      <alignment horizontal="center" shrinkToFit="1"/>
    </xf>
    <xf numFmtId="1" fontId="15" fillId="0" borderId="1" xfId="0" applyNumberFormat="1" applyFont="1" applyBorder="1" applyAlignment="1">
      <alignment horizontal="center" vertical="center" shrinkToFit="1"/>
    </xf>
    <xf numFmtId="1" fontId="15" fillId="0" borderId="1" xfId="0" applyNumberFormat="1" applyFont="1" applyBorder="1" applyAlignment="1">
      <alignment vertical="center" shrinkToFit="1"/>
    </xf>
    <xf numFmtId="1" fontId="14" fillId="0" borderId="0" xfId="0" applyNumberFormat="1" applyFont="1" applyBorder="1" applyAlignment="1" applyProtection="1">
      <alignment horizontal="center"/>
      <protection hidden="1"/>
    </xf>
    <xf numFmtId="1" fontId="14" fillId="17" borderId="0" xfId="0" applyNumberFormat="1" applyFont="1" applyFill="1"/>
    <xf numFmtId="1" fontId="14" fillId="16" borderId="0" xfId="0" applyNumberFormat="1" applyFont="1" applyFill="1"/>
    <xf numFmtId="1" fontId="14" fillId="0" borderId="5" xfId="0" applyNumberFormat="1" applyFont="1" applyBorder="1" applyAlignment="1" applyProtection="1">
      <alignment vertical="center"/>
      <protection locked="0"/>
    </xf>
    <xf numFmtId="1" fontId="14" fillId="0" borderId="5" xfId="0" applyNumberFormat="1" applyFont="1" applyBorder="1" applyAlignment="1" applyProtection="1">
      <alignment vertical="center" shrinkToFit="1"/>
      <protection locked="0"/>
    </xf>
    <xf numFmtId="1" fontId="14" fillId="17" borderId="5" xfId="0" applyNumberFormat="1" applyFont="1" applyFill="1" applyBorder="1" applyAlignment="1" applyProtection="1">
      <alignment horizontal="center" vertical="center"/>
      <protection locked="0"/>
    </xf>
    <xf numFmtId="1" fontId="14" fillId="16" borderId="5" xfId="0" applyNumberFormat="1" applyFont="1" applyFill="1" applyBorder="1" applyAlignment="1" applyProtection="1">
      <alignment horizontal="center" vertical="center"/>
      <protection locked="0"/>
    </xf>
    <xf numFmtId="1" fontId="17" fillId="0" borderId="11" xfId="0" applyNumberFormat="1" applyFont="1" applyBorder="1" applyAlignment="1" applyProtection="1">
      <alignment horizontal="center" vertical="center"/>
      <protection hidden="1"/>
    </xf>
    <xf numFmtId="1" fontId="17" fillId="0" borderId="0" xfId="0" applyNumberFormat="1" applyFont="1" applyBorder="1" applyAlignment="1" applyProtection="1">
      <alignment horizontal="center" vertical="center"/>
      <protection hidden="1"/>
    </xf>
    <xf numFmtId="1" fontId="13" fillId="0" borderId="0" xfId="0" applyNumberFormat="1" applyFont="1"/>
    <xf numFmtId="1" fontId="14" fillId="17" borderId="3" xfId="0" applyNumberFormat="1" applyFont="1" applyFill="1" applyBorder="1" applyAlignment="1" applyProtection="1">
      <alignment horizontal="center" vertical="center"/>
      <protection locked="0"/>
    </xf>
    <xf numFmtId="1" fontId="14" fillId="16" borderId="3" xfId="0" applyNumberFormat="1" applyFont="1" applyFill="1" applyBorder="1" applyAlignment="1" applyProtection="1">
      <alignment horizontal="center" vertical="center"/>
      <protection locked="0"/>
    </xf>
    <xf numFmtId="1" fontId="14" fillId="0" borderId="4" xfId="0" applyNumberFormat="1" applyFont="1" applyBorder="1" applyAlignment="1" applyProtection="1">
      <alignment vertical="center"/>
      <protection locked="0"/>
    </xf>
    <xf numFmtId="1" fontId="14" fillId="0" borderId="4" xfId="0" applyNumberFormat="1" applyFont="1" applyBorder="1" applyAlignment="1" applyProtection="1">
      <alignment vertical="center" shrinkToFit="1"/>
      <protection locked="0"/>
    </xf>
    <xf numFmtId="1" fontId="14" fillId="17" borderId="4" xfId="0" applyNumberFormat="1" applyFont="1" applyFill="1" applyBorder="1" applyAlignment="1" applyProtection="1">
      <alignment horizontal="center" vertical="center"/>
      <protection locked="0"/>
    </xf>
    <xf numFmtId="1" fontId="14" fillId="16" borderId="4" xfId="0" applyNumberFormat="1" applyFont="1" applyFill="1" applyBorder="1" applyAlignment="1" applyProtection="1">
      <alignment horizontal="center" vertical="center"/>
      <protection locked="0"/>
    </xf>
    <xf numFmtId="2" fontId="14" fillId="0" borderId="4" xfId="0" applyNumberFormat="1" applyFont="1" applyBorder="1" applyAlignment="1" applyProtection="1">
      <alignment horizontal="center"/>
      <protection hidden="1"/>
    </xf>
    <xf numFmtId="1" fontId="14" fillId="7" borderId="5" xfId="0" applyNumberFormat="1" applyFont="1" applyFill="1" applyBorder="1" applyAlignment="1" applyProtection="1">
      <alignment horizontal="center" vertical="center"/>
      <protection hidden="1"/>
    </xf>
    <xf numFmtId="1" fontId="14" fillId="0" borderId="0" xfId="0" applyNumberFormat="1" applyFont="1" applyAlignment="1" applyProtection="1">
      <alignment horizontal="center"/>
      <protection locked="0"/>
    </xf>
    <xf numFmtId="0" fontId="15" fillId="0" borderId="10" xfId="0" applyFont="1" applyBorder="1" applyAlignment="1">
      <alignment horizontal="left" vertical="center"/>
    </xf>
    <xf numFmtId="1" fontId="15" fillId="3" borderId="8" xfId="0" applyNumberFormat="1" applyFont="1" applyFill="1" applyBorder="1" applyAlignment="1">
      <alignment horizontal="center" vertical="center"/>
    </xf>
    <xf numFmtId="1" fontId="15" fillId="0" borderId="10" xfId="0" applyNumberFormat="1" applyFont="1" applyBorder="1" applyAlignment="1">
      <alignment horizontal="left" vertical="center"/>
    </xf>
    <xf numFmtId="1" fontId="14" fillId="0" borderId="10" xfId="0" applyNumberFormat="1" applyFont="1" applyBorder="1"/>
    <xf numFmtId="1" fontId="14" fillId="0" borderId="21" xfId="0" applyNumberFormat="1" applyFont="1" applyBorder="1" applyAlignment="1">
      <alignment horizontal="left" vertical="center"/>
    </xf>
    <xf numFmtId="1" fontId="14" fillId="0" borderId="2" xfId="0" applyNumberFormat="1" applyFont="1" applyBorder="1" applyAlignment="1" applyProtection="1">
      <alignment horizontal="center" vertical="center"/>
      <protection locked="0"/>
    </xf>
    <xf numFmtId="1" fontId="14" fillId="0" borderId="2" xfId="0" applyNumberFormat="1" applyFont="1" applyBorder="1" applyAlignment="1" applyProtection="1">
      <alignment horizontal="left" vertical="center" wrapText="1" shrinkToFit="1"/>
      <protection locked="0"/>
    </xf>
    <xf numFmtId="1" fontId="14" fillId="0" borderId="2" xfId="0" applyNumberFormat="1" applyFont="1" applyBorder="1" applyAlignment="1" applyProtection="1">
      <alignment horizontal="center" vertical="center" shrinkToFit="1"/>
      <protection locked="0"/>
    </xf>
    <xf numFmtId="1" fontId="14" fillId="2" borderId="2" xfId="0" applyNumberFormat="1" applyFont="1" applyFill="1" applyBorder="1" applyAlignment="1" applyProtection="1">
      <alignment horizontal="center" vertical="center"/>
      <protection locked="0"/>
    </xf>
    <xf numFmtId="1" fontId="14" fillId="0" borderId="1" xfId="0" applyNumberFormat="1" applyFont="1" applyBorder="1" applyAlignment="1" applyProtection="1">
      <alignment horizontal="center" vertical="center"/>
      <protection locked="0"/>
    </xf>
    <xf numFmtId="1" fontId="14" fillId="0" borderId="1" xfId="0" applyNumberFormat="1" applyFont="1" applyBorder="1" applyAlignment="1" applyProtection="1">
      <alignment horizontal="center" vertical="center" shrinkToFit="1"/>
      <protection locked="0"/>
    </xf>
    <xf numFmtId="1" fontId="14" fillId="2" borderId="1" xfId="0" applyNumberFormat="1" applyFont="1" applyFill="1" applyBorder="1" applyAlignment="1" applyProtection="1">
      <alignment horizontal="center" vertical="center"/>
      <protection locked="0"/>
    </xf>
    <xf numFmtId="1" fontId="14" fillId="0" borderId="1" xfId="0" applyNumberFormat="1" applyFont="1" applyBorder="1" applyAlignment="1" applyProtection="1">
      <alignment horizontal="left" vertical="center" wrapText="1" shrinkToFit="1"/>
      <protection locked="0"/>
    </xf>
    <xf numFmtId="1" fontId="15" fillId="3" borderId="1" xfId="0" applyNumberFormat="1" applyFont="1" applyFill="1" applyBorder="1" applyAlignment="1">
      <alignment horizontal="center" vertical="center"/>
    </xf>
    <xf numFmtId="1" fontId="15" fillId="0" borderId="1" xfId="0" applyNumberFormat="1" applyFont="1" applyBorder="1"/>
    <xf numFmtId="2" fontId="14" fillId="0" borderId="5" xfId="0" applyNumberFormat="1" applyFont="1" applyBorder="1" applyAlignment="1" applyProtection="1">
      <alignment horizontal="center" vertical="center"/>
      <protection hidden="1"/>
    </xf>
    <xf numFmtId="2" fontId="14" fillId="3" borderId="20" xfId="0" applyNumberFormat="1" applyFont="1" applyFill="1" applyBorder="1" applyAlignment="1" applyProtection="1">
      <alignment horizontal="center"/>
      <protection hidden="1"/>
    </xf>
    <xf numFmtId="2" fontId="15" fillId="3" borderId="1" xfId="0" applyNumberFormat="1" applyFont="1" applyFill="1" applyBorder="1" applyAlignment="1" applyProtection="1">
      <alignment horizontal="center"/>
      <protection hidden="1"/>
    </xf>
    <xf numFmtId="2" fontId="15" fillId="3" borderId="9" xfId="0" applyNumberFormat="1" applyFont="1" applyFill="1" applyBorder="1" applyAlignment="1" applyProtection="1">
      <alignment horizontal="center"/>
      <protection hidden="1"/>
    </xf>
    <xf numFmtId="2" fontId="14" fillId="3" borderId="30" xfId="0" applyNumberFormat="1" applyFont="1" applyFill="1" applyBorder="1" applyAlignment="1" applyProtection="1">
      <alignment horizontal="center"/>
      <protection hidden="1"/>
    </xf>
    <xf numFmtId="2" fontId="13" fillId="4" borderId="37" xfId="0" applyNumberFormat="1" applyFont="1" applyFill="1" applyBorder="1" applyAlignment="1" applyProtection="1">
      <alignment horizontal="center"/>
      <protection hidden="1"/>
    </xf>
    <xf numFmtId="2" fontId="14" fillId="3" borderId="45" xfId="0" applyNumberFormat="1" applyFont="1" applyFill="1" applyBorder="1" applyAlignment="1" applyProtection="1">
      <alignment horizontal="center"/>
      <protection hidden="1"/>
    </xf>
    <xf numFmtId="2" fontId="13" fillId="4" borderId="21" xfId="0" applyNumberFormat="1" applyFont="1" applyFill="1" applyBorder="1" applyAlignment="1" applyProtection="1">
      <alignment horizontal="center"/>
      <protection hidden="1"/>
    </xf>
    <xf numFmtId="2" fontId="13" fillId="4" borderId="30" xfId="0" applyNumberFormat="1" applyFont="1" applyFill="1" applyBorder="1" applyAlignment="1" applyProtection="1">
      <alignment horizontal="center"/>
      <protection hidden="1"/>
    </xf>
    <xf numFmtId="2" fontId="17" fillId="4" borderId="37" xfId="0" applyNumberFormat="1" applyFont="1" applyFill="1" applyBorder="1" applyAlignment="1" applyProtection="1">
      <alignment horizontal="center"/>
      <protection hidden="1"/>
    </xf>
    <xf numFmtId="2" fontId="17" fillId="4" borderId="21" xfId="0" applyNumberFormat="1" applyFont="1" applyFill="1" applyBorder="1" applyAlignment="1" applyProtection="1">
      <alignment horizontal="center"/>
      <protection hidden="1"/>
    </xf>
    <xf numFmtId="2" fontId="13" fillId="4" borderId="30" xfId="0" applyNumberFormat="1" applyFont="1" applyFill="1" applyBorder="1" applyProtection="1">
      <protection hidden="1"/>
    </xf>
    <xf numFmtId="2" fontId="13" fillId="3" borderId="30" xfId="0" applyNumberFormat="1" applyFont="1" applyFill="1" applyBorder="1" applyAlignment="1" applyProtection="1">
      <alignment horizontal="center"/>
      <protection hidden="1"/>
    </xf>
    <xf numFmtId="2" fontId="13" fillId="3" borderId="45" xfId="0" applyNumberFormat="1" applyFont="1" applyFill="1" applyBorder="1" applyAlignment="1" applyProtection="1">
      <alignment horizontal="center"/>
      <protection hidden="1"/>
    </xf>
    <xf numFmtId="2" fontId="13" fillId="4" borderId="37" xfId="0" quotePrefix="1" applyNumberFormat="1" applyFont="1" applyFill="1" applyBorder="1" applyAlignment="1" applyProtection="1">
      <alignment horizontal="left"/>
      <protection hidden="1"/>
    </xf>
    <xf numFmtId="2" fontId="13" fillId="4" borderId="21" xfId="0" quotePrefix="1" applyNumberFormat="1" applyFont="1" applyFill="1" applyBorder="1" applyAlignment="1" applyProtection="1">
      <alignment horizontal="left"/>
      <protection hidden="1"/>
    </xf>
    <xf numFmtId="2" fontId="13" fillId="4" borderId="30" xfId="0" quotePrefix="1" applyNumberFormat="1" applyFont="1" applyFill="1" applyBorder="1" applyAlignment="1" applyProtection="1">
      <alignment horizontal="left"/>
      <protection hidden="1"/>
    </xf>
    <xf numFmtId="2" fontId="13" fillId="3" borderId="0" xfId="0" applyNumberFormat="1" applyFont="1" applyFill="1" applyAlignment="1" applyProtection="1">
      <alignment horizontal="center" vertical="center"/>
      <protection hidden="1"/>
    </xf>
    <xf numFmtId="2" fontId="14" fillId="3" borderId="1" xfId="0" applyNumberFormat="1" applyFont="1" applyFill="1" applyBorder="1" applyAlignment="1" applyProtection="1">
      <alignment horizontal="center"/>
      <protection hidden="1"/>
    </xf>
    <xf numFmtId="2" fontId="14" fillId="3" borderId="1" xfId="0" applyNumberFormat="1" applyFont="1" applyFill="1" applyBorder="1" applyAlignment="1" applyProtection="1">
      <alignment horizontal="center" vertical="center"/>
      <protection hidden="1"/>
    </xf>
    <xf numFmtId="2" fontId="14" fillId="3" borderId="0" xfId="0" applyNumberFormat="1" applyFont="1" applyFill="1" applyAlignment="1" applyProtection="1">
      <alignment horizontal="center"/>
      <protection hidden="1"/>
    </xf>
    <xf numFmtId="2" fontId="14" fillId="6" borderId="1" xfId="0" applyNumberFormat="1" applyFont="1" applyFill="1" applyBorder="1" applyAlignment="1" applyProtection="1">
      <alignment horizontal="center" vertical="center"/>
      <protection hidden="1"/>
    </xf>
    <xf numFmtId="0" fontId="14" fillId="0" borderId="2" xfId="0" applyFont="1" applyBorder="1" applyAlignment="1" applyProtection="1">
      <alignment horizontal="center"/>
      <protection hidden="1"/>
    </xf>
    <xf numFmtId="1" fontId="14" fillId="0" borderId="2" xfId="0" applyNumberFormat="1" applyFont="1" applyBorder="1" applyProtection="1">
      <protection locked="0"/>
    </xf>
    <xf numFmtId="2" fontId="15" fillId="6" borderId="9" xfId="0" applyNumberFormat="1" applyFont="1" applyFill="1" applyBorder="1" applyAlignment="1" applyProtection="1">
      <alignment horizontal="center"/>
      <protection hidden="1"/>
    </xf>
    <xf numFmtId="2" fontId="14" fillId="0" borderId="2" xfId="0" applyNumberFormat="1" applyFont="1" applyBorder="1" applyAlignment="1" applyProtection="1">
      <alignment horizontal="center"/>
      <protection hidden="1"/>
    </xf>
    <xf numFmtId="2" fontId="14" fillId="4" borderId="5" xfId="0" applyNumberFormat="1" applyFont="1" applyFill="1" applyBorder="1" applyAlignment="1" applyProtection="1">
      <alignment horizontal="center" vertical="center"/>
      <protection hidden="1"/>
    </xf>
    <xf numFmtId="1" fontId="15" fillId="0" borderId="2" xfId="0" applyNumberFormat="1" applyFont="1" applyBorder="1" applyAlignment="1">
      <alignment horizontal="center" vertical="center" shrinkToFit="1"/>
    </xf>
    <xf numFmtId="1" fontId="15" fillId="0" borderId="2" xfId="0" applyNumberFormat="1" applyFont="1" applyBorder="1" applyAlignment="1">
      <alignment vertical="center" shrinkToFit="1"/>
    </xf>
    <xf numFmtId="1" fontId="15" fillId="0" borderId="7" xfId="0" applyNumberFormat="1" applyFont="1" applyBorder="1" applyAlignment="1">
      <alignment horizontal="center" vertical="center" shrinkToFit="1"/>
    </xf>
    <xf numFmtId="1" fontId="15" fillId="0" borderId="0" xfId="0" applyNumberFormat="1" applyFont="1" applyAlignment="1">
      <alignment vertical="center" shrinkToFit="1"/>
    </xf>
    <xf numFmtId="1" fontId="23" fillId="0" borderId="1" xfId="0" applyNumberFormat="1" applyFont="1" applyBorder="1" applyAlignment="1">
      <alignment horizontal="center" vertical="center" wrapText="1" shrinkToFit="1"/>
    </xf>
    <xf numFmtId="1" fontId="23" fillId="0" borderId="1" xfId="0" applyNumberFormat="1" applyFont="1" applyBorder="1" applyAlignment="1">
      <alignment horizontal="center" vertical="center" wrapText="1"/>
    </xf>
    <xf numFmtId="1" fontId="15" fillId="3" borderId="8" xfId="0" applyNumberFormat="1" applyFont="1" applyFill="1" applyBorder="1" applyAlignment="1">
      <alignment horizontal="right"/>
    </xf>
    <xf numFmtId="1" fontId="15" fillId="3" borderId="10" xfId="0" applyNumberFormat="1" applyFont="1" applyFill="1" applyBorder="1"/>
    <xf numFmtId="1" fontId="14" fillId="4" borderId="0" xfId="0" applyNumberFormat="1" applyFont="1" applyFill="1"/>
    <xf numFmtId="1" fontId="14" fillId="0" borderId="5" xfId="0" applyNumberFormat="1" applyFont="1" applyBorder="1" applyAlignment="1" applyProtection="1">
      <alignment horizontal="center"/>
      <protection locked="0"/>
    </xf>
    <xf numFmtId="1" fontId="13" fillId="4" borderId="3" xfId="0" applyNumberFormat="1" applyFont="1" applyFill="1" applyBorder="1" applyAlignment="1" applyProtection="1">
      <alignment horizontal="center" vertical="center" shrinkToFit="1"/>
      <protection locked="0"/>
    </xf>
    <xf numFmtId="1" fontId="13" fillId="0" borderId="3" xfId="0" applyNumberFormat="1" applyFont="1" applyBorder="1" applyAlignment="1" applyProtection="1">
      <alignment horizontal="left" vertical="center" shrinkToFit="1"/>
      <protection locked="0"/>
    </xf>
    <xf numFmtId="0" fontId="12" fillId="0" borderId="7" xfId="0" applyFont="1" applyBorder="1"/>
    <xf numFmtId="0" fontId="12" fillId="0" borderId="27" xfId="0" applyFont="1" applyBorder="1" applyAlignment="1">
      <alignment horizontal="right"/>
    </xf>
    <xf numFmtId="0" fontId="13" fillId="0" borderId="27" xfId="0" applyFont="1" applyBorder="1"/>
    <xf numFmtId="0" fontId="13" fillId="0" borderId="6" xfId="0" applyFont="1" applyBorder="1"/>
    <xf numFmtId="0" fontId="13" fillId="0" borderId="20" xfId="0" applyFont="1" applyBorder="1"/>
    <xf numFmtId="0" fontId="12" fillId="0" borderId="27" xfId="0" applyFont="1" applyBorder="1" applyAlignment="1">
      <alignment vertical="top"/>
    </xf>
    <xf numFmtId="0" fontId="13" fillId="0" borderId="11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27" xfId="0" applyFont="1" applyBorder="1" applyAlignment="1">
      <alignment vertical="top"/>
    </xf>
    <xf numFmtId="0" fontId="13" fillId="0" borderId="6" xfId="0" applyFont="1" applyBorder="1" applyAlignment="1">
      <alignment vertical="top"/>
    </xf>
    <xf numFmtId="0" fontId="13" fillId="0" borderId="19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27" xfId="0" applyFont="1" applyFill="1" applyBorder="1" applyAlignment="1">
      <alignment vertical="top" wrapText="1"/>
    </xf>
    <xf numFmtId="0" fontId="14" fillId="0" borderId="27" xfId="0" applyFont="1" applyFill="1" applyBorder="1" applyAlignment="1">
      <alignment vertical="top"/>
    </xf>
    <xf numFmtId="0" fontId="12" fillId="0" borderId="27" xfId="0" applyFont="1" applyBorder="1" applyAlignment="1">
      <alignment vertical="top" wrapText="1"/>
    </xf>
    <xf numFmtId="165" fontId="13" fillId="0" borderId="27" xfId="0" applyNumberFormat="1" applyFont="1" applyBorder="1" applyAlignment="1">
      <alignment horizontal="center"/>
    </xf>
    <xf numFmtId="0" fontId="13" fillId="0" borderId="27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170" fontId="33" fillId="0" borderId="0" xfId="0" applyNumberFormat="1" applyFont="1" applyBorder="1" applyAlignment="1">
      <alignment horizontal="center" vertical="top" wrapText="1"/>
    </xf>
    <xf numFmtId="0" fontId="13" fillId="0" borderId="27" xfId="0" applyFont="1" applyBorder="1" applyAlignment="1">
      <alignment vertical="top" wrapText="1"/>
    </xf>
    <xf numFmtId="0" fontId="13" fillId="0" borderId="6" xfId="0" applyFont="1" applyBorder="1" applyAlignment="1">
      <alignment vertical="top" wrapText="1"/>
    </xf>
    <xf numFmtId="0" fontId="13" fillId="0" borderId="19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170" fontId="33" fillId="0" borderId="20" xfId="0" applyNumberFormat="1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170" fontId="33" fillId="0" borderId="17" xfId="0" applyNumberFormat="1" applyFont="1" applyBorder="1" applyAlignment="1">
      <alignment horizontal="center" vertical="top" wrapText="1"/>
    </xf>
    <xf numFmtId="165" fontId="13" fillId="0" borderId="0" xfId="0" applyNumberFormat="1" applyFont="1" applyBorder="1" applyAlignment="1">
      <alignment horizontal="center" vertical="top" wrapText="1"/>
    </xf>
    <xf numFmtId="0" fontId="14" fillId="0" borderId="27" xfId="0" applyFont="1" applyBorder="1"/>
    <xf numFmtId="165" fontId="13" fillId="0" borderId="20" xfId="0" applyNumberFormat="1" applyFont="1" applyBorder="1" applyAlignment="1">
      <alignment horizontal="center" vertical="top" wrapText="1"/>
    </xf>
    <xf numFmtId="0" fontId="12" fillId="0" borderId="7" xfId="0" applyFont="1" applyBorder="1" applyAlignment="1">
      <alignment vertical="top" wrapText="1"/>
    </xf>
    <xf numFmtId="0" fontId="12" fillId="0" borderId="6" xfId="0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3" fillId="0" borderId="19" xfId="0" applyFont="1" applyBorder="1" applyAlignment="1">
      <alignment vertical="top" wrapText="1"/>
    </xf>
    <xf numFmtId="0" fontId="13" fillId="0" borderId="16" xfId="0" applyFont="1" applyBorder="1" applyAlignment="1">
      <alignment vertical="top" wrapText="1"/>
    </xf>
    <xf numFmtId="0" fontId="13" fillId="0" borderId="7" xfId="0" applyFont="1" applyBorder="1" applyAlignment="1">
      <alignment vertical="top" wrapText="1"/>
    </xf>
    <xf numFmtId="0" fontId="13" fillId="0" borderId="17" xfId="0" applyFont="1" applyBorder="1" applyAlignment="1">
      <alignment vertical="top" wrapText="1"/>
    </xf>
    <xf numFmtId="170" fontId="33" fillId="0" borderId="30" xfId="0" applyNumberFormat="1" applyFont="1" applyBorder="1" applyAlignment="1">
      <alignment horizontal="center" vertical="top" wrapText="1"/>
    </xf>
    <xf numFmtId="0" fontId="12" fillId="0" borderId="27" xfId="0" applyFont="1" applyBorder="1" applyAlignment="1">
      <alignment horizontal="left" vertical="top" wrapText="1"/>
    </xf>
    <xf numFmtId="170" fontId="13" fillId="0" borderId="0" xfId="0" applyNumberFormat="1" applyFont="1" applyBorder="1" applyAlignment="1">
      <alignment horizontal="center" vertical="top" wrapText="1"/>
    </xf>
    <xf numFmtId="0" fontId="15" fillId="0" borderId="7" xfId="0" applyFont="1" applyBorder="1"/>
    <xf numFmtId="0" fontId="15" fillId="0" borderId="27" xfId="0" applyFont="1" applyBorder="1" applyAlignment="1">
      <alignment horizontal="left" vertical="top" wrapText="1"/>
    </xf>
    <xf numFmtId="0" fontId="14" fillId="0" borderId="6" xfId="0" applyFont="1" applyBorder="1"/>
    <xf numFmtId="0" fontId="15" fillId="0" borderId="1" xfId="0" applyFont="1" applyBorder="1" applyAlignment="1">
      <alignment horizontal="left" vertical="top" wrapText="1"/>
    </xf>
    <xf numFmtId="0" fontId="13" fillId="0" borderId="8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3" fillId="0" borderId="9" xfId="0" applyFont="1" applyBorder="1" applyAlignment="1">
      <alignment vertical="top" wrapText="1"/>
    </xf>
    <xf numFmtId="170" fontId="33" fillId="0" borderId="9" xfId="0" applyNumberFormat="1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1" fontId="15" fillId="0" borderId="0" xfId="0" applyNumberFormat="1" applyFont="1" applyAlignment="1">
      <alignment horizontal="center" vertical="center"/>
    </xf>
    <xf numFmtId="1" fontId="25" fillId="0" borderId="0" xfId="0" applyNumberFormat="1" applyFont="1" applyAlignment="1">
      <alignment vertical="center"/>
    </xf>
    <xf numFmtId="1" fontId="14" fillId="0" borderId="0" xfId="0" applyNumberFormat="1" applyFont="1" applyAlignment="1">
      <alignment vertical="center"/>
    </xf>
    <xf numFmtId="1" fontId="15" fillId="0" borderId="0" xfId="0" applyNumberFormat="1" applyFont="1" applyAlignment="1">
      <alignment vertical="center"/>
    </xf>
    <xf numFmtId="1" fontId="14" fillId="0" borderId="0" xfId="0" applyNumberFormat="1" applyFont="1" applyAlignment="1">
      <alignment horizontal="left" vertical="center" indent="8"/>
    </xf>
    <xf numFmtId="1" fontId="25" fillId="0" borderId="0" xfId="0" applyNumberFormat="1" applyFont="1" applyAlignment="1">
      <alignment horizontal="justify" vertical="center"/>
    </xf>
    <xf numFmtId="1" fontId="14" fillId="0" borderId="0" xfId="0" applyNumberFormat="1" applyFont="1" applyAlignment="1">
      <alignment horizontal="center" vertical="center"/>
    </xf>
    <xf numFmtId="1" fontId="14" fillId="0" borderId="0" xfId="0" applyNumberFormat="1" applyFont="1" applyAlignment="1">
      <alignment vertical="top" wrapText="1"/>
    </xf>
    <xf numFmtId="1" fontId="14" fillId="0" borderId="0" xfId="0" applyNumberFormat="1" applyFont="1" applyAlignment="1">
      <alignment vertical="top"/>
    </xf>
    <xf numFmtId="1" fontId="12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left" wrapText="1"/>
    </xf>
    <xf numFmtId="1" fontId="12" fillId="0" borderId="0" xfId="0" applyNumberFormat="1" applyFont="1" applyAlignment="1">
      <alignment wrapText="1"/>
    </xf>
    <xf numFmtId="1" fontId="12" fillId="0" borderId="0" xfId="0" applyNumberFormat="1" applyFont="1" applyBorder="1" applyAlignment="1">
      <alignment horizontal="left" wrapText="1"/>
    </xf>
    <xf numFmtId="1" fontId="12" fillId="16" borderId="0" xfId="0" applyNumberFormat="1" applyFont="1" applyFill="1"/>
    <xf numFmtId="1" fontId="13" fillId="16" borderId="0" xfId="0" applyNumberFormat="1" applyFont="1" applyFill="1"/>
    <xf numFmtId="1" fontId="13" fillId="16" borderId="0" xfId="0" applyNumberFormat="1" applyFont="1" applyFill="1" applyBorder="1" applyAlignment="1">
      <alignment wrapText="1"/>
    </xf>
    <xf numFmtId="1" fontId="14" fillId="0" borderId="0" xfId="0" quotePrefix="1" applyNumberFormat="1" applyFont="1" applyAlignment="1">
      <alignment horizontal="left" vertical="center" indent="13"/>
    </xf>
    <xf numFmtId="1" fontId="13" fillId="13" borderId="7" xfId="0" applyNumberFormat="1" applyFont="1" applyFill="1" applyBorder="1" applyAlignment="1" applyProtection="1">
      <alignment horizontal="center" vertical="center"/>
      <protection locked="0"/>
    </xf>
    <xf numFmtId="1" fontId="13" fillId="13" borderId="17" xfId="0" applyNumberFormat="1" applyFont="1" applyFill="1" applyBorder="1" applyAlignment="1" applyProtection="1">
      <alignment horizontal="center" vertical="center"/>
      <protection locked="0"/>
    </xf>
    <xf numFmtId="1" fontId="6" fillId="0" borderId="0" xfId="0" applyNumberFormat="1" applyFont="1"/>
    <xf numFmtId="1" fontId="12" fillId="0" borderId="0" xfId="0" applyNumberFormat="1" applyFont="1" applyAlignment="1">
      <alignment horizontal="center" vertical="center"/>
    </xf>
    <xf numFmtId="1" fontId="5" fillId="0" borderId="20" xfId="0" applyNumberFormat="1" applyFont="1" applyBorder="1" applyAlignment="1">
      <alignment horizontal="center" wrapText="1"/>
    </xf>
    <xf numFmtId="1" fontId="13" fillId="0" borderId="20" xfId="0" applyNumberFormat="1" applyFont="1" applyBorder="1"/>
    <xf numFmtId="1" fontId="13" fillId="0" borderId="27" xfId="0" applyNumberFormat="1" applyFont="1" applyBorder="1"/>
    <xf numFmtId="1" fontId="13" fillId="0" borderId="6" xfId="0" applyNumberFormat="1" applyFont="1" applyBorder="1"/>
    <xf numFmtId="1" fontId="13" fillId="0" borderId="7" xfId="0" applyNumberFormat="1" applyFont="1" applyBorder="1"/>
    <xf numFmtId="1" fontId="33" fillId="0" borderId="27" xfId="0" applyNumberFormat="1" applyFont="1" applyBorder="1" applyAlignment="1">
      <alignment horizontal="center" vertical="top" wrapText="1"/>
    </xf>
    <xf numFmtId="1" fontId="33" fillId="0" borderId="6" xfId="0" applyNumberFormat="1" applyFont="1" applyBorder="1" applyAlignment="1">
      <alignment horizontal="center" vertical="top" wrapText="1"/>
    </xf>
    <xf numFmtId="1" fontId="33" fillId="0" borderId="7" xfId="0" applyNumberFormat="1" applyFont="1" applyBorder="1" applyAlignment="1">
      <alignment horizontal="center" vertical="top" wrapText="1"/>
    </xf>
    <xf numFmtId="1" fontId="13" fillId="0" borderId="39" xfId="0" applyNumberFormat="1" applyFont="1" applyBorder="1" applyAlignment="1" applyProtection="1">
      <alignment horizontal="center" vertical="center"/>
      <protection hidden="1"/>
    </xf>
    <xf numFmtId="1" fontId="33" fillId="0" borderId="1" xfId="0" applyNumberFormat="1" applyFont="1" applyBorder="1" applyAlignment="1">
      <alignment horizontal="center" vertical="top" wrapText="1"/>
    </xf>
    <xf numFmtId="1" fontId="5" fillId="0" borderId="0" xfId="0" applyNumberFormat="1" applyFont="1" applyBorder="1" applyAlignment="1">
      <alignment horizontal="center" vertical="top" wrapText="1"/>
    </xf>
    <xf numFmtId="1" fontId="7" fillId="0" borderId="0" xfId="0" applyNumberFormat="1" applyFont="1" applyBorder="1" applyAlignment="1">
      <alignment horizontal="left"/>
    </xf>
    <xf numFmtId="1" fontId="5" fillId="0" borderId="0" xfId="0" applyNumberFormat="1" applyFont="1" applyBorder="1"/>
    <xf numFmtId="1" fontId="5" fillId="0" borderId="20" xfId="0" applyNumberFormat="1" applyFont="1" applyBorder="1"/>
    <xf numFmtId="2" fontId="15" fillId="0" borderId="0" xfId="0" applyNumberFormat="1" applyFont="1" applyAlignment="1">
      <alignment horizontal="center" vertical="center"/>
    </xf>
    <xf numFmtId="2" fontId="14" fillId="0" borderId="0" xfId="0" applyNumberFormat="1" applyFont="1" applyAlignment="1">
      <alignment horizontal="left"/>
    </xf>
    <xf numFmtId="2" fontId="5" fillId="0" borderId="20" xfId="0" applyNumberFormat="1" applyFont="1" applyBorder="1" applyAlignment="1">
      <alignment horizontal="center" wrapText="1"/>
    </xf>
    <xf numFmtId="2" fontId="13" fillId="0" borderId="30" xfId="0" applyNumberFormat="1" applyFont="1" applyBorder="1"/>
    <xf numFmtId="2" fontId="13" fillId="0" borderId="21" xfId="0" applyNumberFormat="1" applyFont="1" applyBorder="1"/>
    <xf numFmtId="2" fontId="13" fillId="0" borderId="27" xfId="0" applyNumberFormat="1" applyFont="1" applyBorder="1"/>
    <xf numFmtId="2" fontId="13" fillId="0" borderId="6" xfId="0" applyNumberFormat="1" applyFont="1" applyBorder="1"/>
    <xf numFmtId="2" fontId="13" fillId="0" borderId="7" xfId="0" applyNumberFormat="1" applyFont="1" applyBorder="1"/>
    <xf numFmtId="2" fontId="33" fillId="0" borderId="27" xfId="0" applyNumberFormat="1" applyFont="1" applyBorder="1" applyAlignment="1">
      <alignment horizontal="center" vertical="top" wrapText="1"/>
    </xf>
    <xf numFmtId="2" fontId="33" fillId="0" borderId="6" xfId="0" applyNumberFormat="1" applyFont="1" applyBorder="1" applyAlignment="1">
      <alignment horizontal="center" vertical="top" wrapText="1"/>
    </xf>
    <xf numFmtId="2" fontId="33" fillId="0" borderId="7" xfId="0" applyNumberFormat="1" applyFont="1" applyBorder="1" applyAlignment="1">
      <alignment horizontal="center" vertical="top" wrapText="1"/>
    </xf>
    <xf numFmtId="2" fontId="13" fillId="0" borderId="40" xfId="0" applyNumberFormat="1" applyFont="1" applyBorder="1" applyAlignment="1" applyProtection="1">
      <alignment horizontal="center" vertical="center"/>
      <protection hidden="1"/>
    </xf>
    <xf numFmtId="2" fontId="33" fillId="0" borderId="1" xfId="0" applyNumberFormat="1" applyFont="1" applyBorder="1" applyAlignment="1">
      <alignment horizontal="center" vertical="top" wrapText="1"/>
    </xf>
    <xf numFmtId="2" fontId="33" fillId="8" borderId="1" xfId="0" applyNumberFormat="1" applyFont="1" applyFill="1" applyBorder="1" applyAlignment="1" applyProtection="1">
      <alignment horizontal="center" vertical="center" wrapText="1"/>
      <protection hidden="1"/>
    </xf>
    <xf numFmtId="2" fontId="6" fillId="0" borderId="0" xfId="0" applyNumberFormat="1" applyFont="1" applyBorder="1"/>
    <xf numFmtId="2" fontId="7" fillId="0" borderId="30" xfId="0" applyNumberFormat="1" applyFont="1" applyBorder="1" applyAlignment="1">
      <alignment horizontal="left"/>
    </xf>
    <xf numFmtId="2" fontId="5" fillId="0" borderId="30" xfId="0" applyNumberFormat="1" applyFont="1" applyBorder="1"/>
    <xf numFmtId="2" fontId="5" fillId="0" borderId="21" xfId="0" applyNumberFormat="1" applyFont="1" applyBorder="1"/>
    <xf numFmtId="2" fontId="6" fillId="0" borderId="0" xfId="0" applyNumberFormat="1" applyFont="1"/>
    <xf numFmtId="1" fontId="13" fillId="14" borderId="2" xfId="0" applyNumberFormat="1" applyFont="1" applyFill="1" applyBorder="1" applyAlignment="1">
      <alignment horizontal="center"/>
    </xf>
    <xf numFmtId="1" fontId="13" fillId="14" borderId="3" xfId="0" applyNumberFormat="1" applyFont="1" applyFill="1" applyBorder="1" applyAlignment="1">
      <alignment horizontal="center"/>
    </xf>
    <xf numFmtId="1" fontId="13" fillId="0" borderId="19" xfId="0" applyNumberFormat="1" applyFont="1" applyBorder="1"/>
    <xf numFmtId="1" fontId="12" fillId="0" borderId="0" xfId="0" applyNumberFormat="1" applyFont="1"/>
    <xf numFmtId="1" fontId="16" fillId="16" borderId="0" xfId="0" applyNumberFormat="1" applyFont="1" applyFill="1"/>
    <xf numFmtId="1" fontId="13" fillId="9" borderId="0" xfId="0" applyNumberFormat="1" applyFont="1" applyFill="1" applyAlignment="1">
      <alignment horizontal="left" wrapText="1"/>
    </xf>
    <xf numFmtId="1" fontId="12" fillId="0" borderId="8" xfId="0" applyNumberFormat="1" applyFont="1" applyBorder="1" applyAlignment="1">
      <alignment vertical="center" wrapText="1"/>
    </xf>
    <xf numFmtId="1" fontId="13" fillId="0" borderId="0" xfId="0" applyNumberFormat="1" applyFont="1" applyAlignment="1">
      <alignment horizontal="center"/>
    </xf>
    <xf numFmtId="1" fontId="13" fillId="4" borderId="3" xfId="0" applyNumberFormat="1" applyFont="1" applyFill="1" applyBorder="1" applyAlignment="1" applyProtection="1">
      <alignment horizontal="center"/>
      <protection hidden="1"/>
    </xf>
    <xf numFmtId="1" fontId="13" fillId="4" borderId="4" xfId="0" applyNumberFormat="1" applyFont="1" applyFill="1" applyBorder="1" applyAlignment="1" applyProtection="1">
      <alignment horizontal="center"/>
      <protection hidden="1"/>
    </xf>
    <xf numFmtId="1" fontId="13" fillId="0" borderId="0" xfId="0" applyNumberFormat="1" applyFont="1" applyBorder="1" applyAlignment="1"/>
    <xf numFmtId="1" fontId="12" fillId="0" borderId="1" xfId="0" applyNumberFormat="1" applyFont="1" applyBorder="1" applyAlignment="1">
      <alignment horizontal="center" vertical="center"/>
    </xf>
    <xf numFmtId="1" fontId="12" fillId="0" borderId="7" xfId="0" applyNumberFormat="1" applyFont="1" applyBorder="1" applyAlignment="1">
      <alignment horizontal="center" vertical="center"/>
    </xf>
    <xf numFmtId="1" fontId="12" fillId="0" borderId="27" xfId="0" applyNumberFormat="1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 vertical="center"/>
    </xf>
    <xf numFmtId="1" fontId="12" fillId="0" borderId="27" xfId="0" applyNumberFormat="1" applyFont="1" applyBorder="1"/>
    <xf numFmtId="1" fontId="13" fillId="0" borderId="0" xfId="0" applyNumberFormat="1" applyFont="1" applyBorder="1" applyAlignment="1">
      <alignment horizontal="left"/>
    </xf>
    <xf numFmtId="1" fontId="13" fillId="0" borderId="0" xfId="0" applyNumberFormat="1" applyFont="1" applyAlignment="1">
      <alignment horizontal="center" vertical="center"/>
    </xf>
    <xf numFmtId="1" fontId="13" fillId="0" borderId="30" xfId="0" applyNumberFormat="1" applyFont="1" applyBorder="1"/>
    <xf numFmtId="1" fontId="13" fillId="0" borderId="21" xfId="0" applyNumberFormat="1" applyFont="1" applyBorder="1"/>
    <xf numFmtId="1" fontId="12" fillId="0" borderId="7" xfId="0" applyNumberFormat="1" applyFont="1" applyBorder="1"/>
    <xf numFmtId="1" fontId="13" fillId="0" borderId="11" xfId="0" applyNumberFormat="1" applyFont="1" applyBorder="1"/>
    <xf numFmtId="1" fontId="13" fillId="13" borderId="27" xfId="0" applyNumberFormat="1" applyFont="1" applyFill="1" applyBorder="1" applyAlignment="1" applyProtection="1">
      <alignment horizontal="center" vertical="center"/>
      <protection locked="0"/>
    </xf>
    <xf numFmtId="1" fontId="13" fillId="13" borderId="0" xfId="0" applyNumberFormat="1" applyFont="1" applyFill="1" applyBorder="1" applyAlignment="1" applyProtection="1">
      <alignment horizontal="center" vertical="center"/>
      <protection locked="0"/>
    </xf>
    <xf numFmtId="1" fontId="13" fillId="0" borderId="17" xfId="0" applyNumberFormat="1" applyFont="1" applyBorder="1"/>
    <xf numFmtId="1" fontId="13" fillId="0" borderId="18" xfId="0" applyNumberFormat="1" applyFont="1" applyBorder="1"/>
    <xf numFmtId="1" fontId="13" fillId="0" borderId="30" xfId="0" applyNumberFormat="1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2" fillId="0" borderId="27" xfId="0" applyNumberFormat="1" applyFont="1" applyBorder="1" applyAlignment="1">
      <alignment vertical="top"/>
    </xf>
    <xf numFmtId="1" fontId="13" fillId="0" borderId="21" xfId="0" applyNumberFormat="1" applyFont="1" applyBorder="1" applyAlignment="1">
      <alignment horizontal="center" vertical="center"/>
    </xf>
    <xf numFmtId="1" fontId="13" fillId="13" borderId="30" xfId="0" applyNumberFormat="1" applyFont="1" applyFill="1" applyBorder="1" applyAlignment="1" applyProtection="1">
      <alignment horizontal="center" vertical="center"/>
      <protection locked="0"/>
    </xf>
    <xf numFmtId="1" fontId="13" fillId="0" borderId="27" xfId="0" applyNumberFormat="1" applyFont="1" applyBorder="1" applyAlignment="1">
      <alignment horizontal="center" vertical="center"/>
    </xf>
    <xf numFmtId="1" fontId="13" fillId="0" borderId="20" xfId="0" applyNumberFormat="1" applyFont="1" applyBorder="1" applyAlignment="1">
      <alignment horizontal="center" vertical="center"/>
    </xf>
    <xf numFmtId="1" fontId="12" fillId="0" borderId="27" xfId="0" applyNumberFormat="1" applyFont="1" applyBorder="1" applyAlignment="1">
      <alignment vertical="top" wrapText="1"/>
    </xf>
    <xf numFmtId="1" fontId="13" fillId="0" borderId="20" xfId="0" applyNumberFormat="1" applyFont="1" applyBorder="1" applyAlignment="1">
      <alignment horizontal="center" vertical="center"/>
    </xf>
    <xf numFmtId="1" fontId="13" fillId="0" borderId="21" xfId="0" applyNumberFormat="1" applyFont="1" applyBorder="1" applyAlignment="1">
      <alignment horizontal="center" vertical="center"/>
    </xf>
    <xf numFmtId="1" fontId="13" fillId="0" borderId="19" xfId="0" applyNumberFormat="1" applyFont="1" applyBorder="1" applyAlignment="1">
      <alignment horizontal="center"/>
    </xf>
    <xf numFmtId="1" fontId="13" fillId="0" borderId="8" xfId="0" applyNumberFormat="1" applyFont="1" applyBorder="1" applyAlignment="1" applyProtection="1">
      <alignment horizontal="center"/>
      <protection hidden="1"/>
    </xf>
    <xf numFmtId="1" fontId="13" fillId="0" borderId="1" xfId="0" applyNumberFormat="1" applyFont="1" applyBorder="1" applyAlignment="1" applyProtection="1">
      <alignment horizontal="center"/>
      <protection hidden="1"/>
    </xf>
    <xf numFmtId="1" fontId="13" fillId="0" borderId="1" xfId="0" applyNumberFormat="1" applyFont="1" applyBorder="1" applyAlignment="1" applyProtection="1">
      <alignment horizontal="center" shrinkToFit="1"/>
      <protection hidden="1"/>
    </xf>
    <xf numFmtId="1" fontId="13" fillId="0" borderId="11" xfId="0" applyNumberFormat="1" applyFont="1" applyBorder="1" applyAlignment="1" applyProtection="1">
      <alignment horizontal="left"/>
      <protection locked="0"/>
    </xf>
    <xf numFmtId="1" fontId="13" fillId="0" borderId="0" xfId="0" applyNumberFormat="1" applyFont="1" applyBorder="1" applyAlignment="1" applyProtection="1">
      <alignment horizontal="left"/>
      <protection locked="0"/>
    </xf>
    <xf numFmtId="1" fontId="13" fillId="0" borderId="0" xfId="0" applyNumberFormat="1" applyFont="1" applyBorder="1" applyProtection="1">
      <protection locked="0"/>
    </xf>
    <xf numFmtId="1" fontId="13" fillId="0" borderId="30" xfId="0" applyNumberFormat="1" applyFont="1" applyBorder="1" applyProtection="1">
      <protection locked="0"/>
    </xf>
    <xf numFmtId="1" fontId="13" fillId="0" borderId="19" xfId="0" applyNumberFormat="1" applyFont="1" applyBorder="1" applyProtection="1">
      <protection locked="0"/>
    </xf>
    <xf numFmtId="1" fontId="13" fillId="0" borderId="20" xfId="0" applyNumberFormat="1" applyFont="1" applyBorder="1" applyProtection="1">
      <protection locked="0"/>
    </xf>
    <xf numFmtId="1" fontId="13" fillId="0" borderId="21" xfId="0" applyNumberFormat="1" applyFont="1" applyBorder="1" applyProtection="1">
      <protection locked="0"/>
    </xf>
    <xf numFmtId="1" fontId="13" fillId="0" borderId="0" xfId="0" applyNumberFormat="1" applyFont="1" applyAlignment="1">
      <alignment horizontal="left" vertical="center" wrapText="1"/>
    </xf>
    <xf numFmtId="1" fontId="12" fillId="0" borderId="27" xfId="0" applyNumberFormat="1" applyFont="1" applyBorder="1" applyAlignment="1">
      <alignment vertical="center"/>
    </xf>
    <xf numFmtId="1" fontId="12" fillId="0" borderId="7" xfId="0" applyNumberFormat="1" applyFont="1" applyBorder="1" applyAlignment="1">
      <alignment horizontal="left" vertical="center"/>
    </xf>
    <xf numFmtId="1" fontId="13" fillId="0" borderId="11" xfId="0" applyNumberFormat="1" applyFont="1" applyBorder="1" applyAlignment="1">
      <alignment horizontal="left" vertical="center"/>
    </xf>
    <xf numFmtId="1" fontId="13" fillId="0" borderId="19" xfId="0" applyNumberFormat="1" applyFont="1" applyBorder="1" applyAlignment="1">
      <alignment horizontal="left" vertical="center"/>
    </xf>
    <xf numFmtId="1" fontId="13" fillId="9" borderId="0" xfId="0" applyNumberFormat="1" applyFont="1" applyFill="1" applyAlignment="1">
      <alignment vertical="center"/>
    </xf>
    <xf numFmtId="1" fontId="12" fillId="0" borderId="7" xfId="0" applyNumberFormat="1" applyFont="1" applyBorder="1" applyAlignment="1">
      <alignment horizontal="left" vertical="top"/>
    </xf>
    <xf numFmtId="1" fontId="12" fillId="0" borderId="6" xfId="0" applyNumberFormat="1" applyFont="1" applyBorder="1" applyAlignment="1">
      <alignment vertical="top"/>
    </xf>
    <xf numFmtId="1" fontId="13" fillId="0" borderId="27" xfId="0" applyNumberFormat="1" applyFont="1" applyBorder="1" applyAlignment="1">
      <alignment vertical="center"/>
    </xf>
    <xf numFmtId="1" fontId="13" fillId="0" borderId="6" xfId="0" applyNumberFormat="1" applyFont="1" applyBorder="1" applyAlignment="1">
      <alignment vertical="center"/>
    </xf>
    <xf numFmtId="1" fontId="12" fillId="0" borderId="27" xfId="0" applyNumberFormat="1" applyFont="1" applyBorder="1" applyAlignment="1">
      <alignment horizontal="left" vertical="top" wrapText="1"/>
    </xf>
    <xf numFmtId="1" fontId="12" fillId="0" borderId="7" xfId="0" applyNumberFormat="1" applyFont="1" applyBorder="1" applyAlignment="1">
      <alignment horizontal="left" vertical="center" wrapText="1"/>
    </xf>
    <xf numFmtId="1" fontId="12" fillId="0" borderId="7" xfId="0" applyNumberFormat="1" applyFont="1" applyBorder="1" applyAlignment="1">
      <alignment vertical="center" wrapText="1"/>
    </xf>
    <xf numFmtId="1" fontId="12" fillId="0" borderId="6" xfId="0" applyNumberFormat="1" applyFont="1" applyBorder="1" applyAlignment="1">
      <alignment horizontal="left" vertical="top" wrapText="1"/>
    </xf>
    <xf numFmtId="1" fontId="12" fillId="0" borderId="7" xfId="0" applyNumberFormat="1" applyFont="1" applyBorder="1" applyAlignment="1">
      <alignment vertical="center"/>
    </xf>
    <xf numFmtId="1" fontId="13" fillId="0" borderId="0" xfId="0" applyNumberFormat="1" applyFont="1" applyBorder="1" applyAlignment="1" applyProtection="1">
      <alignment vertical="top"/>
      <protection hidden="1"/>
    </xf>
    <xf numFmtId="1" fontId="33" fillId="0" borderId="0" xfId="0" applyNumberFormat="1" applyFont="1" applyBorder="1" applyAlignment="1">
      <alignment horizontal="center" vertical="center" wrapText="1" shrinkToFit="1"/>
    </xf>
    <xf numFmtId="2" fontId="33" fillId="0" borderId="0" xfId="0" applyNumberFormat="1" applyFont="1" applyBorder="1" applyAlignment="1" applyProtection="1">
      <alignment horizontal="center" vertical="center" wrapText="1" shrinkToFit="1"/>
      <protection hidden="1"/>
    </xf>
    <xf numFmtId="1" fontId="13" fillId="5" borderId="0" xfId="0" applyNumberFormat="1" applyFont="1" applyFill="1" applyAlignment="1"/>
    <xf numFmtId="0" fontId="6" fillId="16" borderId="0" xfId="0" applyFont="1" applyFill="1"/>
    <xf numFmtId="1" fontId="13" fillId="0" borderId="1" xfId="0" applyNumberFormat="1" applyFont="1" applyBorder="1" applyAlignment="1" applyProtection="1">
      <alignment horizontal="center" vertical="center" wrapText="1"/>
      <protection hidden="1"/>
    </xf>
    <xf numFmtId="2" fontId="12" fillId="0" borderId="0" xfId="0" applyNumberFormat="1" applyFont="1" applyAlignment="1">
      <alignment horizontal="center" vertical="center"/>
    </xf>
    <xf numFmtId="2" fontId="13" fillId="0" borderId="0" xfId="0" applyNumberFormat="1" applyFont="1" applyAlignment="1">
      <alignment horizontal="left" vertical="center" wrapText="1"/>
    </xf>
    <xf numFmtId="1" fontId="12" fillId="0" borderId="0" xfId="0" applyNumberFormat="1" applyFont="1" applyAlignment="1">
      <alignment horizontal="left" vertical="center" wrapText="1"/>
    </xf>
    <xf numFmtId="1" fontId="12" fillId="0" borderId="0" xfId="0" applyNumberFormat="1" applyFont="1" applyAlignment="1">
      <alignment vertical="center" wrapText="1"/>
    </xf>
    <xf numFmtId="0" fontId="6" fillId="0" borderId="27" xfId="0" applyFont="1" applyBorder="1"/>
    <xf numFmtId="170" fontId="33" fillId="0" borderId="27" xfId="0" applyNumberFormat="1" applyFont="1" applyBorder="1" applyAlignment="1">
      <alignment horizontal="center" vertical="top" wrapText="1"/>
    </xf>
    <xf numFmtId="170" fontId="33" fillId="0" borderId="6" xfId="0" applyNumberFormat="1" applyFont="1" applyBorder="1" applyAlignment="1">
      <alignment horizontal="center" vertical="top" wrapText="1"/>
    </xf>
    <xf numFmtId="0" fontId="6" fillId="0" borderId="6" xfId="0" applyFont="1" applyBorder="1"/>
    <xf numFmtId="0" fontId="12" fillId="0" borderId="7" xfId="0" applyFont="1" applyBorder="1" applyAlignment="1">
      <alignment vertical="center" wrapText="1"/>
    </xf>
    <xf numFmtId="1" fontId="28" fillId="0" borderId="0" xfId="0" applyNumberFormat="1" applyFont="1" applyAlignment="1" applyProtection="1">
      <alignment horizontal="center" vertical="center"/>
      <protection hidden="1"/>
    </xf>
    <xf numFmtId="1" fontId="14" fillId="0" borderId="0" xfId="0" applyNumberFormat="1" applyFont="1" applyAlignment="1" applyProtection="1">
      <alignment horizontal="center" vertical="center"/>
      <protection hidden="1"/>
    </xf>
    <xf numFmtId="1" fontId="13" fillId="0" borderId="0" xfId="0" applyNumberFormat="1" applyFont="1" applyProtection="1">
      <protection hidden="1"/>
    </xf>
    <xf numFmtId="1" fontId="15" fillId="0" borderId="0" xfId="0" applyNumberFormat="1" applyFont="1" applyProtection="1">
      <protection hidden="1"/>
    </xf>
    <xf numFmtId="1" fontId="13" fillId="0" borderId="0" xfId="0" applyNumberFormat="1" applyFont="1" applyAlignment="1" applyProtection="1">
      <alignment wrapText="1"/>
      <protection hidden="1"/>
    </xf>
    <xf numFmtId="1" fontId="12" fillId="0" borderId="0" xfId="0" applyNumberFormat="1" applyFont="1" applyAlignment="1" applyProtection="1">
      <alignment wrapText="1"/>
      <protection hidden="1"/>
    </xf>
    <xf numFmtId="1" fontId="13" fillId="0" borderId="0" xfId="0" applyNumberFormat="1" applyFont="1" applyAlignment="1" applyProtection="1">
      <alignment horizontal="left" wrapText="1"/>
      <protection hidden="1"/>
    </xf>
    <xf numFmtId="1" fontId="13" fillId="14" borderId="3" xfId="0" applyNumberFormat="1" applyFont="1" applyFill="1" applyBorder="1" applyAlignment="1" applyProtection="1">
      <alignment horizontal="center"/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1" fontId="13" fillId="0" borderId="17" xfId="0" applyNumberFormat="1" applyFont="1" applyBorder="1" applyAlignment="1" applyProtection="1">
      <alignment shrinkToFit="1"/>
      <protection hidden="1"/>
    </xf>
    <xf numFmtId="1" fontId="13" fillId="0" borderId="19" xfId="0" applyNumberFormat="1" applyFont="1" applyBorder="1" applyProtection="1">
      <protection hidden="1"/>
    </xf>
    <xf numFmtId="1" fontId="13" fillId="0" borderId="20" xfId="0" applyNumberFormat="1" applyFont="1" applyBorder="1" applyAlignment="1" applyProtection="1">
      <protection hidden="1"/>
    </xf>
    <xf numFmtId="1" fontId="27" fillId="0" borderId="0" xfId="0" applyNumberFormat="1" applyFont="1" applyAlignment="1" applyProtection="1">
      <alignment horizontal="center" vertical="center" wrapText="1"/>
      <protection hidden="1"/>
    </xf>
    <xf numFmtId="1" fontId="13" fillId="0" borderId="7" xfId="0" applyNumberFormat="1" applyFont="1" applyFill="1" applyBorder="1" applyAlignment="1" applyProtection="1">
      <alignment horizontal="center" vertical="center"/>
      <protection hidden="1"/>
    </xf>
    <xf numFmtId="1" fontId="15" fillId="0" borderId="0" xfId="0" applyNumberFormat="1" applyFont="1" applyAlignment="1" applyProtection="1">
      <alignment horizontal="right"/>
      <protection hidden="1"/>
    </xf>
    <xf numFmtId="1" fontId="32" fillId="0" borderId="1" xfId="0" applyNumberFormat="1" applyFont="1" applyBorder="1"/>
    <xf numFmtId="2" fontId="17" fillId="0" borderId="37" xfId="0" applyNumberFormat="1" applyFont="1" applyFill="1" applyBorder="1" applyAlignment="1" applyProtection="1">
      <alignment horizontal="center"/>
      <protection hidden="1"/>
    </xf>
    <xf numFmtId="2" fontId="17" fillId="0" borderId="30" xfId="0" applyNumberFormat="1" applyFont="1" applyFill="1" applyBorder="1" applyAlignment="1" applyProtection="1">
      <alignment horizontal="center"/>
      <protection hidden="1"/>
    </xf>
    <xf numFmtId="1" fontId="14" fillId="2" borderId="11" xfId="0" applyNumberFormat="1" applyFont="1" applyFill="1" applyBorder="1" applyAlignment="1">
      <alignment horizontal="center"/>
    </xf>
    <xf numFmtId="1" fontId="13" fillId="2" borderId="19" xfId="0" applyNumberFormat="1" applyFont="1" applyFill="1" applyBorder="1" applyAlignment="1">
      <alignment horizontal="center"/>
    </xf>
    <xf numFmtId="2" fontId="17" fillId="0" borderId="21" xfId="0" applyNumberFormat="1" applyFont="1" applyFill="1" applyBorder="1" applyAlignment="1" applyProtection="1">
      <alignment horizontal="center"/>
      <protection hidden="1"/>
    </xf>
    <xf numFmtId="2" fontId="13" fillId="4" borderId="18" xfId="0" quotePrefix="1" applyNumberFormat="1" applyFont="1" applyFill="1" applyBorder="1" applyAlignment="1" applyProtection="1">
      <alignment horizontal="left"/>
      <protection hidden="1"/>
    </xf>
    <xf numFmtId="2" fontId="14" fillId="3" borderId="37" xfId="0" applyNumberFormat="1" applyFont="1" applyFill="1" applyBorder="1" applyAlignment="1">
      <alignment horizontal="center"/>
    </xf>
    <xf numFmtId="2" fontId="12" fillId="0" borderId="27" xfId="0" applyNumberFormat="1" applyFont="1" applyBorder="1" applyAlignment="1" applyProtection="1">
      <alignment horizontal="center" vertical="center" wrapText="1" shrinkToFit="1"/>
      <protection hidden="1"/>
    </xf>
    <xf numFmtId="2" fontId="13" fillId="4" borderId="0" xfId="0" applyNumberFormat="1" applyFont="1" applyFill="1" applyAlignment="1" applyProtection="1">
      <alignment horizontal="left"/>
      <protection hidden="1"/>
    </xf>
    <xf numFmtId="1" fontId="14" fillId="0" borderId="4" xfId="0" applyNumberFormat="1" applyFont="1" applyBorder="1" applyAlignment="1" applyProtection="1">
      <alignment horizontal="center" vertical="center"/>
      <protection hidden="1"/>
    </xf>
    <xf numFmtId="0" fontId="27" fillId="11" borderId="0" xfId="0" applyFont="1" applyFill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left" vertical="top" wrapText="1" shrinkToFit="1"/>
      <protection locked="0"/>
    </xf>
    <xf numFmtId="0" fontId="13" fillId="0" borderId="0" xfId="0" applyFont="1" applyBorder="1" applyAlignment="1" applyProtection="1">
      <alignment horizontal="left" vertical="top" wrapText="1" shrinkToFit="1"/>
      <protection locked="0"/>
    </xf>
    <xf numFmtId="2" fontId="14" fillId="2" borderId="43" xfId="0" applyNumberFormat="1" applyFont="1" applyFill="1" applyBorder="1" applyAlignment="1">
      <alignment horizontal="center"/>
    </xf>
    <xf numFmtId="2" fontId="14" fillId="2" borderId="0" xfId="0" applyNumberFormat="1" applyFont="1" applyFill="1" applyBorder="1" applyAlignment="1">
      <alignment horizontal="center"/>
    </xf>
    <xf numFmtId="2" fontId="14" fillId="2" borderId="0" xfId="0" applyNumberFormat="1" applyFont="1" applyFill="1" applyAlignment="1">
      <alignment horizontal="center"/>
    </xf>
    <xf numFmtId="2" fontId="15" fillId="0" borderId="0" xfId="0" applyNumberFormat="1" applyFont="1" applyAlignment="1" applyProtection="1">
      <alignment horizontal="center"/>
      <protection hidden="1"/>
    </xf>
    <xf numFmtId="2" fontId="12" fillId="0" borderId="0" xfId="0" applyNumberFormat="1" applyFont="1" applyProtection="1">
      <protection hidden="1"/>
    </xf>
    <xf numFmtId="2" fontId="14" fillId="0" borderId="0" xfId="0" applyNumberFormat="1" applyFont="1" applyProtection="1">
      <protection hidden="1"/>
    </xf>
    <xf numFmtId="2" fontId="16" fillId="0" borderId="0" xfId="0" applyNumberFormat="1" applyFont="1" applyAlignment="1" applyProtection="1">
      <alignment horizontal="left"/>
      <protection hidden="1"/>
    </xf>
    <xf numFmtId="2" fontId="12" fillId="0" borderId="0" xfId="0" applyNumberFormat="1" applyFont="1" applyAlignment="1" applyProtection="1">
      <alignment horizontal="left"/>
      <protection hidden="1"/>
    </xf>
    <xf numFmtId="2" fontId="13" fillId="0" borderId="0" xfId="0" applyNumberFormat="1" applyFont="1" applyProtection="1">
      <protection hidden="1"/>
    </xf>
    <xf numFmtId="2" fontId="13" fillId="0" borderId="0" xfId="0" applyNumberFormat="1" applyFont="1" applyAlignment="1" applyProtection="1">
      <alignment horizontal="left" wrapText="1"/>
      <protection hidden="1"/>
    </xf>
    <xf numFmtId="2" fontId="14" fillId="0" borderId="0" xfId="0" applyNumberFormat="1" applyFont="1" applyAlignment="1" applyProtection="1">
      <alignment horizontal="left" vertical="top" wrapText="1"/>
      <protection hidden="1"/>
    </xf>
    <xf numFmtId="2" fontId="12" fillId="0" borderId="0" xfId="0" applyNumberFormat="1" applyFont="1" applyAlignment="1" applyProtection="1">
      <protection hidden="1"/>
    </xf>
    <xf numFmtId="2" fontId="12" fillId="4" borderId="0" xfId="0" applyNumberFormat="1" applyFont="1" applyFill="1" applyAlignment="1" applyProtection="1">
      <protection hidden="1"/>
    </xf>
    <xf numFmtId="2" fontId="15" fillId="4" borderId="0" xfId="0" applyNumberFormat="1" applyFont="1" applyFill="1" applyProtection="1">
      <protection hidden="1"/>
    </xf>
    <xf numFmtId="2" fontId="15" fillId="4" borderId="0" xfId="0" applyNumberFormat="1" applyFont="1" applyFill="1" applyAlignment="1" applyProtection="1">
      <alignment horizontal="left"/>
      <protection hidden="1"/>
    </xf>
    <xf numFmtId="2" fontId="14" fillId="0" borderId="0" xfId="0" applyNumberFormat="1" applyFont="1" applyBorder="1" applyProtection="1">
      <protection hidden="1"/>
    </xf>
    <xf numFmtId="2" fontId="14" fillId="0" borderId="0" xfId="0" applyNumberFormat="1" applyFont="1" applyBorder="1" applyAlignment="1" applyProtection="1">
      <alignment horizontal="center" vertical="center"/>
      <protection hidden="1"/>
    </xf>
    <xf numFmtId="2" fontId="15" fillId="0" borderId="0" xfId="0" applyNumberFormat="1" applyFont="1" applyProtection="1">
      <protection hidden="1"/>
    </xf>
    <xf numFmtId="2" fontId="14" fillId="0" borderId="0" xfId="0" applyNumberFormat="1" applyFont="1" applyAlignment="1" applyProtection="1">
      <alignment vertical="center" wrapText="1"/>
      <protection hidden="1"/>
    </xf>
    <xf numFmtId="2" fontId="25" fillId="0" borderId="0" xfId="0" applyNumberFormat="1" applyFont="1" applyProtection="1">
      <protection hidden="1"/>
    </xf>
    <xf numFmtId="2" fontId="14" fillId="0" borderId="0" xfId="0" applyNumberFormat="1" applyFont="1" applyAlignment="1" applyProtection="1">
      <alignment vertical="top" wrapText="1"/>
      <protection hidden="1"/>
    </xf>
    <xf numFmtId="0" fontId="17" fillId="0" borderId="0" xfId="0" applyFont="1" applyBorder="1" applyAlignment="1" applyProtection="1">
      <alignment wrapText="1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3" fillId="0" borderId="0" xfId="0" applyFont="1" applyProtection="1">
      <protection hidden="1"/>
    </xf>
    <xf numFmtId="1" fontId="14" fillId="5" borderId="6" xfId="0" applyNumberFormat="1" applyFont="1" applyFill="1" applyBorder="1" applyAlignment="1" applyProtection="1">
      <alignment horizontal="center"/>
      <protection locked="0"/>
    </xf>
    <xf numFmtId="1" fontId="14" fillId="2" borderId="0" xfId="0" applyNumberFormat="1" applyFont="1" applyFill="1" applyProtection="1">
      <protection hidden="1"/>
    </xf>
    <xf numFmtId="0" fontId="14" fillId="0" borderId="3" xfId="0" applyFont="1" applyBorder="1" applyAlignment="1" applyProtection="1">
      <alignment horizontal="center"/>
      <protection hidden="1"/>
    </xf>
    <xf numFmtId="1" fontId="13" fillId="5" borderId="7" xfId="0" applyNumberFormat="1" applyFont="1" applyFill="1" applyBorder="1" applyAlignment="1" applyProtection="1">
      <alignment horizontal="center" vertical="center"/>
      <protection hidden="1"/>
    </xf>
    <xf numFmtId="0" fontId="42" fillId="0" borderId="0" xfId="0" applyFont="1" applyProtection="1"/>
    <xf numFmtId="0" fontId="42" fillId="5" borderId="0" xfId="0" applyFont="1" applyFill="1" applyAlignment="1" applyProtection="1">
      <alignment wrapText="1"/>
    </xf>
    <xf numFmtId="0" fontId="43" fillId="0" borderId="0" xfId="0" applyFont="1" applyBorder="1" applyAlignment="1" applyProtection="1">
      <alignment horizontal="center" vertical="center"/>
    </xf>
    <xf numFmtId="0" fontId="42" fillId="5" borderId="0" xfId="0" applyFont="1" applyFill="1" applyAlignment="1" applyProtection="1">
      <alignment horizontal="center"/>
    </xf>
    <xf numFmtId="0" fontId="43" fillId="0" borderId="0" xfId="0" applyFont="1" applyBorder="1" applyProtection="1"/>
    <xf numFmtId="0" fontId="43" fillId="0" borderId="0" xfId="0" applyFont="1" applyProtection="1"/>
    <xf numFmtId="0" fontId="42" fillId="0" borderId="0" xfId="0" applyFont="1" applyAlignment="1" applyProtection="1">
      <alignment horizontal="right" vertical="center"/>
    </xf>
    <xf numFmtId="0" fontId="42" fillId="0" borderId="0" xfId="0" applyFont="1" applyAlignment="1" applyProtection="1">
      <alignment horizontal="right"/>
    </xf>
    <xf numFmtId="164" fontId="42" fillId="0" borderId="1" xfId="1" applyFont="1" applyFill="1" applyBorder="1" applyProtection="1"/>
    <xf numFmtId="164" fontId="42" fillId="0" borderId="0" xfId="1" applyFont="1" applyProtection="1"/>
    <xf numFmtId="2" fontId="42" fillId="0" borderId="0" xfId="0" applyNumberFormat="1" applyFont="1" applyProtection="1"/>
    <xf numFmtId="39" fontId="42" fillId="7" borderId="1" xfId="1" applyNumberFormat="1" applyFont="1" applyFill="1" applyBorder="1" applyProtection="1"/>
    <xf numFmtId="164" fontId="42" fillId="7" borderId="1" xfId="1" applyNumberFormat="1" applyFont="1" applyFill="1" applyBorder="1" applyProtection="1"/>
    <xf numFmtId="164" fontId="42" fillId="0" borderId="0" xfId="0" applyNumberFormat="1" applyFont="1" applyProtection="1"/>
    <xf numFmtId="0" fontId="42" fillId="0" borderId="0" xfId="0" applyFont="1" applyFill="1" applyProtection="1"/>
    <xf numFmtId="0" fontId="42" fillId="0" borderId="0" xfId="0" applyFont="1" applyBorder="1" applyProtection="1"/>
    <xf numFmtId="39" fontId="42" fillId="0" borderId="0" xfId="0" applyNumberFormat="1" applyFont="1" applyProtection="1"/>
    <xf numFmtId="1" fontId="42" fillId="0" borderId="0" xfId="0" applyNumberFormat="1" applyFont="1" applyBorder="1" applyAlignment="1" applyProtection="1">
      <alignment horizontal="center" vertical="center"/>
    </xf>
    <xf numFmtId="1" fontId="42" fillId="0" borderId="0" xfId="0" applyNumberFormat="1" applyFont="1" applyFill="1" applyBorder="1" applyAlignment="1" applyProtection="1">
      <alignment horizontal="center" vertical="center"/>
    </xf>
    <xf numFmtId="2" fontId="14" fillId="4" borderId="13" xfId="0" applyNumberFormat="1" applyFont="1" applyFill="1" applyBorder="1" applyAlignment="1" applyProtection="1">
      <alignment horizontal="center" vertical="center"/>
      <protection hidden="1"/>
    </xf>
    <xf numFmtId="0" fontId="13" fillId="4" borderId="0" xfId="0" applyFont="1" applyFill="1" applyAlignment="1" applyProtection="1">
      <alignment horizontal="left" wrapText="1"/>
      <protection hidden="1"/>
    </xf>
    <xf numFmtId="0" fontId="14" fillId="0" borderId="0" xfId="0" applyFont="1" applyAlignment="1">
      <alignment horizontal="left" vertical="top" wrapText="1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1" fontId="15" fillId="11" borderId="6" xfId="0" applyNumberFormat="1" applyFont="1" applyFill="1" applyBorder="1" applyAlignment="1" applyProtection="1">
      <alignment horizontal="center" wrapText="1"/>
      <protection hidden="1"/>
    </xf>
    <xf numFmtId="164" fontId="42" fillId="8" borderId="1" xfId="1" applyFont="1" applyFill="1" applyBorder="1" applyProtection="1"/>
    <xf numFmtId="164" fontId="42" fillId="4" borderId="1" xfId="1" applyFont="1" applyFill="1" applyBorder="1" applyProtection="1"/>
    <xf numFmtId="0" fontId="14" fillId="0" borderId="0" xfId="0" applyFont="1" applyAlignment="1">
      <alignment horizontal="left" vertical="top" wrapText="1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2" fontId="14" fillId="4" borderId="13" xfId="0" applyNumberFormat="1" applyFont="1" applyFill="1" applyBorder="1" applyAlignment="1" applyProtection="1">
      <alignment horizontal="center" vertical="center"/>
      <protection hidden="1"/>
    </xf>
    <xf numFmtId="2" fontId="14" fillId="0" borderId="37" xfId="0" applyNumberFormat="1" applyFont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left"/>
    </xf>
    <xf numFmtId="0" fontId="13" fillId="4" borderId="0" xfId="0" applyFont="1" applyFill="1" applyAlignment="1" applyProtection="1">
      <alignment horizontal="left" vertical="center" wrapText="1"/>
      <protection hidden="1"/>
    </xf>
    <xf numFmtId="1" fontId="24" fillId="15" borderId="0" xfId="0" applyNumberFormat="1" applyFont="1" applyFill="1" applyBorder="1" applyAlignment="1">
      <alignment horizontal="center" vertical="center"/>
    </xf>
    <xf numFmtId="39" fontId="42" fillId="8" borderId="1" xfId="1" applyNumberFormat="1" applyFont="1" applyFill="1" applyBorder="1" applyProtection="1"/>
    <xf numFmtId="0" fontId="0" fillId="2" borderId="0" xfId="0" applyFill="1" applyAlignment="1"/>
    <xf numFmtId="0" fontId="15" fillId="0" borderId="9" xfId="0" applyFont="1" applyBorder="1" applyAlignment="1">
      <alignment horizontal="right"/>
    </xf>
    <xf numFmtId="2" fontId="45" fillId="0" borderId="37" xfId="0" applyNumberFormat="1" applyFont="1" applyBorder="1" applyAlignment="1" applyProtection="1">
      <alignment horizontal="center" vertical="center" wrapText="1"/>
      <protection hidden="1"/>
    </xf>
    <xf numFmtId="2" fontId="14" fillId="4" borderId="13" xfId="0" applyNumberFormat="1" applyFont="1" applyFill="1" applyBorder="1" applyAlignment="1" applyProtection="1">
      <alignment horizontal="center" vertical="center"/>
      <protection hidden="1"/>
    </xf>
    <xf numFmtId="0" fontId="12" fillId="0" borderId="31" xfId="0" applyFont="1" applyBorder="1" applyAlignment="1"/>
    <xf numFmtId="0" fontId="12" fillId="0" borderId="32" xfId="0" applyFont="1" applyBorder="1" applyAlignment="1"/>
    <xf numFmtId="0" fontId="13" fillId="2" borderId="32" xfId="0" applyFont="1" applyFill="1" applyBorder="1" applyAlignment="1" applyProtection="1">
      <protection locked="0"/>
    </xf>
    <xf numFmtId="0" fontId="12" fillId="4" borderId="32" xfId="0" applyFont="1" applyFill="1" applyBorder="1" applyAlignment="1"/>
    <xf numFmtId="0" fontId="12" fillId="0" borderId="28" xfId="0" applyFont="1" applyBorder="1" applyAlignment="1"/>
    <xf numFmtId="0" fontId="13" fillId="5" borderId="0" xfId="0" applyFont="1" applyFill="1" applyBorder="1" applyAlignment="1" applyProtection="1">
      <protection locked="0"/>
    </xf>
    <xf numFmtId="0" fontId="15" fillId="0" borderId="0" xfId="0" applyFont="1" applyBorder="1"/>
    <xf numFmtId="0" fontId="12" fillId="0" borderId="29" xfId="0" applyFont="1" applyBorder="1" applyAlignment="1"/>
    <xf numFmtId="0" fontId="12" fillId="0" borderId="33" xfId="0" applyFont="1" applyBorder="1" applyAlignment="1"/>
    <xf numFmtId="1" fontId="13" fillId="2" borderId="33" xfId="0" applyNumberFormat="1" applyFont="1" applyFill="1" applyBorder="1" applyAlignment="1" applyProtection="1">
      <alignment horizontal="left"/>
      <protection locked="0"/>
    </xf>
    <xf numFmtId="0" fontId="15" fillId="0" borderId="33" xfId="0" applyFont="1" applyBorder="1" applyAlignment="1">
      <alignment horizontal="left"/>
    </xf>
    <xf numFmtId="0" fontId="13" fillId="4" borderId="48" xfId="0" applyFont="1" applyFill="1" applyBorder="1" applyAlignment="1"/>
    <xf numFmtId="0" fontId="13" fillId="4" borderId="32" xfId="0" applyFont="1" applyFill="1" applyBorder="1" applyAlignment="1"/>
    <xf numFmtId="0" fontId="13" fillId="4" borderId="46" xfId="0" applyFont="1" applyFill="1" applyBorder="1" applyAlignment="1"/>
    <xf numFmtId="0" fontId="13" fillId="5" borderId="33" xfId="0" applyFont="1" applyFill="1" applyBorder="1" applyAlignment="1" applyProtection="1">
      <alignment horizontal="left"/>
      <protection locked="0"/>
    </xf>
    <xf numFmtId="0" fontId="13" fillId="5" borderId="33" xfId="0" applyFont="1" applyFill="1" applyBorder="1" applyAlignment="1" applyProtection="1">
      <alignment horizontal="center"/>
      <protection locked="0"/>
    </xf>
    <xf numFmtId="0" fontId="13" fillId="4" borderId="33" xfId="0" applyFont="1" applyFill="1" applyBorder="1" applyAlignment="1" applyProtection="1">
      <protection hidden="1"/>
    </xf>
    <xf numFmtId="0" fontId="14" fillId="4" borderId="44" xfId="0" applyFont="1" applyFill="1" applyBorder="1" applyAlignment="1" applyProtection="1">
      <alignment vertical="center" wrapText="1"/>
    </xf>
    <xf numFmtId="1" fontId="15" fillId="0" borderId="1" xfId="0" applyNumberFormat="1" applyFont="1" applyBorder="1" applyAlignment="1">
      <alignment horizontal="center"/>
    </xf>
    <xf numFmtId="1" fontId="15" fillId="5" borderId="0" xfId="0" applyNumberFormat="1" applyFont="1" applyFill="1"/>
    <xf numFmtId="2" fontId="14" fillId="2" borderId="8" xfId="0" applyNumberFormat="1" applyFont="1" applyFill="1" applyBorder="1" applyAlignment="1">
      <alignment horizontal="center"/>
    </xf>
    <xf numFmtId="1" fontId="14" fillId="0" borderId="4" xfId="0" applyNumberFormat="1" applyFont="1" applyBorder="1" applyAlignment="1" applyProtection="1">
      <alignment shrinkToFit="1"/>
      <protection locked="0"/>
    </xf>
    <xf numFmtId="1" fontId="13" fillId="4" borderId="4" xfId="0" applyNumberFormat="1" applyFont="1" applyFill="1" applyBorder="1" applyAlignment="1" applyProtection="1">
      <alignment horizontal="center" vertical="center" shrinkToFit="1"/>
      <protection locked="0"/>
    </xf>
    <xf numFmtId="1" fontId="13" fillId="0" borderId="4" xfId="0" applyNumberFormat="1" applyFont="1" applyBorder="1" applyAlignment="1" applyProtection="1">
      <alignment horizontal="left" vertical="center" shrinkToFit="1"/>
      <protection locked="0"/>
    </xf>
    <xf numFmtId="2" fontId="14" fillId="2" borderId="8" xfId="0" applyNumberFormat="1" applyFont="1" applyFill="1" applyBorder="1" applyAlignment="1">
      <alignment horizontal="center" vertical="center"/>
    </xf>
    <xf numFmtId="1" fontId="14" fillId="2" borderId="10" xfId="0" applyNumberFormat="1" applyFont="1" applyFill="1" applyBorder="1" applyAlignment="1">
      <alignment vertical="center"/>
    </xf>
    <xf numFmtId="0" fontId="14" fillId="0" borderId="3" xfId="0" applyNumberFormat="1" applyFont="1" applyBorder="1" applyAlignment="1" applyProtection="1">
      <alignment horizontal="center" vertical="center"/>
      <protection hidden="1"/>
    </xf>
    <xf numFmtId="0" fontId="14" fillId="0" borderId="4" xfId="0" applyNumberFormat="1" applyFont="1" applyBorder="1" applyAlignment="1" applyProtection="1">
      <alignment horizontal="center" vertical="center"/>
      <protection hidden="1"/>
    </xf>
    <xf numFmtId="0" fontId="14" fillId="0" borderId="0" xfId="0" applyFont="1" applyAlignment="1">
      <alignment horizontal="left" vertical="top" wrapText="1"/>
    </xf>
    <xf numFmtId="2" fontId="14" fillId="4" borderId="13" xfId="0" applyNumberFormat="1" applyFont="1" applyFill="1" applyBorder="1" applyAlignment="1" applyProtection="1">
      <alignment horizontal="center" vertical="center"/>
      <protection hidden="1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vertical="center" wrapText="1"/>
    </xf>
    <xf numFmtId="0" fontId="13" fillId="4" borderId="0" xfId="0" applyFont="1" applyFill="1" applyAlignment="1" applyProtection="1">
      <alignment vertical="center" wrapText="1"/>
      <protection hidden="1"/>
    </xf>
    <xf numFmtId="0" fontId="13" fillId="0" borderId="0" xfId="0" applyFont="1" applyAlignment="1">
      <alignment vertical="center" wrapText="1"/>
    </xf>
    <xf numFmtId="0" fontId="12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horizontal="center" wrapText="1"/>
    </xf>
    <xf numFmtId="2" fontId="14" fillId="5" borderId="37" xfId="0" applyNumberFormat="1" applyFont="1" applyFill="1" applyBorder="1" applyAlignment="1" applyProtection="1">
      <alignment horizontal="center" vertical="center" wrapText="1"/>
      <protection hidden="1"/>
    </xf>
    <xf numFmtId="2" fontId="14" fillId="18" borderId="37" xfId="0" applyNumberFormat="1" applyFont="1" applyFill="1" applyBorder="1" applyAlignment="1" applyProtection="1">
      <alignment horizontal="center" vertical="center"/>
      <protection hidden="1"/>
    </xf>
    <xf numFmtId="1" fontId="14" fillId="9" borderId="5" xfId="0" applyNumberFormat="1" applyFont="1" applyFill="1" applyBorder="1" applyAlignment="1" applyProtection="1">
      <alignment horizontal="center" vertical="center"/>
      <protection hidden="1"/>
    </xf>
    <xf numFmtId="1" fontId="14" fillId="9" borderId="3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quotePrefix="1" applyFont="1" applyAlignment="1">
      <alignment vertical="center" wrapText="1"/>
    </xf>
    <xf numFmtId="0" fontId="15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/>
    </xf>
    <xf numFmtId="0" fontId="14" fillId="0" borderId="0" xfId="0" applyFont="1" applyAlignment="1" applyProtection="1">
      <alignment horizontal="left" vertical="top"/>
    </xf>
    <xf numFmtId="0" fontId="14" fillId="0" borderId="0" xfId="0" applyFont="1" applyAlignment="1" applyProtection="1">
      <alignment horizontal="left" vertical="top" wrapText="1"/>
    </xf>
    <xf numFmtId="0" fontId="14" fillId="0" borderId="0" xfId="0" applyFont="1" applyAlignment="1" applyProtection="1">
      <alignment horizontal="left" vertical="center"/>
    </xf>
    <xf numFmtId="0" fontId="20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right" vertical="top" wrapText="1"/>
      <protection hidden="1"/>
    </xf>
    <xf numFmtId="0" fontId="12" fillId="0" borderId="11" xfId="0" applyFont="1" applyBorder="1"/>
    <xf numFmtId="0" fontId="12" fillId="0" borderId="0" xfId="0" applyFont="1" applyBorder="1"/>
    <xf numFmtId="0" fontId="13" fillId="0" borderId="11" xfId="0" applyFont="1" applyBorder="1"/>
    <xf numFmtId="0" fontId="47" fillId="0" borderId="49" xfId="0" applyFont="1" applyBorder="1" applyAlignment="1">
      <alignment horizontal="center" vertical="center" wrapText="1"/>
    </xf>
    <xf numFmtId="0" fontId="47" fillId="0" borderId="36" xfId="0" applyFont="1" applyBorder="1" applyAlignment="1">
      <alignment horizontal="center" vertical="center" wrapText="1"/>
    </xf>
    <xf numFmtId="0" fontId="48" fillId="0" borderId="47" xfId="0" applyFont="1" applyBorder="1" applyAlignment="1">
      <alignment vertical="center" wrapText="1"/>
    </xf>
    <xf numFmtId="0" fontId="48" fillId="0" borderId="48" xfId="0" applyFont="1" applyBorder="1" applyAlignment="1">
      <alignment vertical="center" wrapText="1"/>
    </xf>
    <xf numFmtId="0" fontId="48" fillId="0" borderId="50" xfId="0" applyFont="1" applyBorder="1" applyAlignment="1">
      <alignment horizontal="center" vertical="center" wrapText="1"/>
    </xf>
    <xf numFmtId="0" fontId="48" fillId="0" borderId="48" xfId="0" applyFont="1" applyBorder="1" applyAlignment="1">
      <alignment horizontal="center" vertical="center" wrapText="1"/>
    </xf>
    <xf numFmtId="0" fontId="47" fillId="0" borderId="47" xfId="0" applyFont="1" applyBorder="1" applyAlignment="1">
      <alignment vertical="center" wrapText="1"/>
    </xf>
    <xf numFmtId="0" fontId="47" fillId="0" borderId="48" xfId="0" applyFont="1" applyBorder="1" applyAlignment="1">
      <alignment vertical="center" wrapText="1"/>
    </xf>
    <xf numFmtId="1" fontId="17" fillId="4" borderId="0" xfId="0" applyNumberFormat="1" applyFont="1" applyFill="1" applyAlignment="1" applyProtection="1">
      <alignment horizontal="left"/>
      <protection hidden="1"/>
    </xf>
    <xf numFmtId="1" fontId="14" fillId="7" borderId="6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Border="1" applyAlignment="1">
      <alignment horizontal="left" vertical="center" wrapText="1"/>
    </xf>
    <xf numFmtId="2" fontId="13" fillId="0" borderId="0" xfId="0" applyNumberFormat="1" applyFont="1" applyBorder="1"/>
    <xf numFmtId="0" fontId="46" fillId="0" borderId="33" xfId="0" applyFont="1" applyBorder="1" applyAlignment="1">
      <alignment horizontal="center" vertical="center"/>
    </xf>
    <xf numFmtId="0" fontId="48" fillId="0" borderId="52" xfId="0" applyFont="1" applyBorder="1" applyAlignment="1">
      <alignment horizontal="center" vertical="center" wrapText="1"/>
    </xf>
    <xf numFmtId="0" fontId="48" fillId="0" borderId="51" xfId="0" applyFont="1" applyBorder="1" applyAlignment="1">
      <alignment horizontal="center" vertical="center" wrapText="1"/>
    </xf>
    <xf numFmtId="0" fontId="48" fillId="0" borderId="50" xfId="0" applyFont="1" applyBorder="1" applyAlignment="1">
      <alignment horizontal="center" vertical="center" wrapText="1"/>
    </xf>
    <xf numFmtId="0" fontId="13" fillId="0" borderId="11" xfId="0" applyFont="1" applyBorder="1" applyAlignment="1" applyProtection="1">
      <alignment vertical="top" wrapText="1"/>
      <protection locked="0"/>
    </xf>
    <xf numFmtId="0" fontId="13" fillId="0" borderId="0" xfId="0" applyFont="1" applyBorder="1" applyAlignment="1" applyProtection="1">
      <alignment vertical="top" wrapText="1"/>
      <protection locked="0"/>
    </xf>
    <xf numFmtId="0" fontId="13" fillId="0" borderId="0" xfId="0" applyFont="1" applyBorder="1" applyAlignment="1" applyProtection="1">
      <alignment vertical="top"/>
      <protection locked="0"/>
    </xf>
    <xf numFmtId="0" fontId="13" fillId="0" borderId="0" xfId="0" applyFont="1" applyBorder="1" applyAlignment="1" applyProtection="1">
      <alignment horizontal="left" vertical="top" wrapText="1"/>
      <protection hidden="1"/>
    </xf>
    <xf numFmtId="0" fontId="13" fillId="0" borderId="30" xfId="0" applyFont="1" applyBorder="1" applyAlignment="1" applyProtection="1">
      <alignment horizontal="left" vertical="top" wrapText="1"/>
      <protection hidden="1"/>
    </xf>
    <xf numFmtId="0" fontId="13" fillId="0" borderId="0" xfId="0" applyFont="1" applyBorder="1" applyAlignment="1" applyProtection="1">
      <alignment horizontal="center" vertical="top" wrapText="1"/>
      <protection hidden="1"/>
    </xf>
    <xf numFmtId="0" fontId="13" fillId="0" borderId="30" xfId="0" applyFont="1" applyBorder="1" applyAlignment="1" applyProtection="1">
      <alignment horizontal="center" vertical="top" wrapText="1"/>
      <protection hidden="1"/>
    </xf>
    <xf numFmtId="0" fontId="13" fillId="0" borderId="11" xfId="0" applyFont="1" applyBorder="1" applyAlignment="1" applyProtection="1">
      <alignment horizontal="left" vertical="top" wrapText="1" shrinkToFit="1"/>
      <protection locked="0"/>
    </xf>
    <xf numFmtId="0" fontId="13" fillId="0" borderId="0" xfId="0" applyFont="1" applyBorder="1" applyAlignment="1" applyProtection="1">
      <alignment horizontal="left" vertical="top" wrapText="1" shrinkToFit="1"/>
      <protection locked="0"/>
    </xf>
    <xf numFmtId="0" fontId="13" fillId="0" borderId="0" xfId="0" applyFont="1" applyBorder="1" applyAlignment="1" applyProtection="1">
      <alignment horizontal="center" vertical="top" wrapText="1"/>
      <protection locked="0"/>
    </xf>
    <xf numFmtId="0" fontId="13" fillId="0" borderId="30" xfId="0" applyFont="1" applyBorder="1" applyAlignment="1" applyProtection="1">
      <alignment horizontal="center" vertical="top" wrapText="1"/>
      <protection locked="0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30" xfId="0" applyFont="1" applyBorder="1" applyAlignment="1" applyProtection="1">
      <alignment horizontal="center" vertical="center" wrapText="1"/>
      <protection locked="0"/>
    </xf>
    <xf numFmtId="0" fontId="13" fillId="0" borderId="20" xfId="0" applyFont="1" applyBorder="1" applyAlignment="1" applyProtection="1">
      <alignment horizontal="center" vertical="center" wrapText="1"/>
      <protection locked="0"/>
    </xf>
    <xf numFmtId="0" fontId="13" fillId="0" borderId="21" xfId="0" applyFont="1" applyBorder="1" applyAlignment="1" applyProtection="1">
      <alignment horizontal="center" vertical="center" wrapText="1"/>
      <protection locked="0"/>
    </xf>
    <xf numFmtId="0" fontId="13" fillId="0" borderId="17" xfId="0" applyFont="1" applyBorder="1" applyAlignment="1" applyProtection="1">
      <alignment horizontal="center" vertical="center" wrapText="1"/>
      <protection locked="0"/>
    </xf>
    <xf numFmtId="0" fontId="13" fillId="0" borderId="18" xfId="0" applyFont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11" xfId="0" applyFont="1" applyBorder="1" applyAlignment="1" applyProtection="1">
      <alignment horizontal="right" wrapText="1"/>
      <protection locked="0"/>
    </xf>
    <xf numFmtId="0" fontId="13" fillId="0" borderId="0" xfId="0" applyFont="1" applyBorder="1" applyAlignment="1" applyProtection="1">
      <alignment horizontal="right" wrapText="1"/>
      <protection locked="0"/>
    </xf>
    <xf numFmtId="0" fontId="13" fillId="0" borderId="19" xfId="0" applyFont="1" applyBorder="1" applyAlignment="1" applyProtection="1">
      <alignment horizontal="right" wrapText="1"/>
      <protection locked="0"/>
    </xf>
    <xf numFmtId="0" fontId="13" fillId="0" borderId="20" xfId="0" applyFont="1" applyBorder="1" applyAlignment="1" applyProtection="1">
      <alignment horizontal="right" wrapText="1"/>
      <protection locked="0"/>
    </xf>
    <xf numFmtId="0" fontId="12" fillId="0" borderId="16" xfId="0" applyFont="1" applyBorder="1" applyAlignment="1" applyProtection="1">
      <alignment horizontal="left"/>
      <protection locked="0"/>
    </xf>
    <xf numFmtId="0" fontId="12" fillId="0" borderId="17" xfId="0" applyFont="1" applyBorder="1" applyAlignment="1" applyProtection="1">
      <alignment horizontal="left"/>
      <protection locked="0"/>
    </xf>
    <xf numFmtId="0" fontId="14" fillId="2" borderId="0" xfId="0" applyFont="1" applyFill="1" applyAlignment="1" applyProtection="1">
      <alignment horizontal="left"/>
      <protection locked="0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left" vertical="top" wrapText="1"/>
    </xf>
    <xf numFmtId="0" fontId="15" fillId="0" borderId="47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47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center" wrapText="1"/>
    </xf>
    <xf numFmtId="0" fontId="15" fillId="0" borderId="47" xfId="0" applyFont="1" applyBorder="1" applyAlignment="1">
      <alignment horizontal="left" vertical="center" wrapText="1"/>
    </xf>
    <xf numFmtId="0" fontId="12" fillId="0" borderId="33" xfId="0" applyFont="1" applyBorder="1" applyAlignment="1">
      <alignment horizontal="left" vertical="top" wrapText="1"/>
    </xf>
    <xf numFmtId="0" fontId="12" fillId="0" borderId="48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47" xfId="0" applyFont="1" applyBorder="1" applyAlignment="1">
      <alignment horizontal="left" vertical="top" wrapText="1"/>
    </xf>
    <xf numFmtId="0" fontId="16" fillId="0" borderId="34" xfId="0" applyFont="1" applyBorder="1" applyAlignment="1">
      <alignment horizontal="left"/>
    </xf>
    <xf numFmtId="0" fontId="16" fillId="0" borderId="35" xfId="0" applyFont="1" applyBorder="1" applyAlignment="1">
      <alignment horizontal="left"/>
    </xf>
    <xf numFmtId="0" fontId="16" fillId="0" borderId="36" xfId="0" applyFont="1" applyBorder="1" applyAlignment="1">
      <alignment horizontal="left"/>
    </xf>
    <xf numFmtId="0" fontId="12" fillId="0" borderId="34" xfId="0" applyFont="1" applyBorder="1" applyAlignment="1">
      <alignment horizontal="left"/>
    </xf>
    <xf numFmtId="0" fontId="12" fillId="0" borderId="35" xfId="0" applyFont="1" applyBorder="1" applyAlignment="1">
      <alignment horizontal="left"/>
    </xf>
    <xf numFmtId="0" fontId="13" fillId="0" borderId="1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left" vertical="center" wrapText="1"/>
      <protection hidden="1"/>
    </xf>
    <xf numFmtId="0" fontId="12" fillId="0" borderId="16" xfId="0" applyFont="1" applyBorder="1" applyAlignment="1" applyProtection="1">
      <alignment horizontal="center" vertical="center"/>
      <protection locked="0"/>
    </xf>
    <xf numFmtId="0" fontId="12" fillId="0" borderId="18" xfId="0" applyFont="1" applyBorder="1" applyProtection="1">
      <protection locked="0"/>
    </xf>
    <xf numFmtId="0" fontId="12" fillId="0" borderId="19" xfId="0" applyFont="1" applyBorder="1" applyProtection="1">
      <protection locked="0"/>
    </xf>
    <xf numFmtId="0" fontId="12" fillId="0" borderId="21" xfId="0" applyFont="1" applyBorder="1" applyProtection="1">
      <protection locked="0"/>
    </xf>
    <xf numFmtId="0" fontId="12" fillId="0" borderId="16" xfId="0" applyFont="1" applyBorder="1" applyAlignment="1" applyProtection="1">
      <alignment horizontal="left" vertical="top" wrapText="1" shrinkToFit="1"/>
      <protection locked="0"/>
    </xf>
    <xf numFmtId="0" fontId="12" fillId="0" borderId="17" xfId="0" applyFont="1" applyBorder="1" applyAlignment="1" applyProtection="1">
      <alignment horizontal="left" vertical="top" wrapText="1" shrinkToFit="1"/>
      <protection locked="0"/>
    </xf>
    <xf numFmtId="0" fontId="13" fillId="0" borderId="19" xfId="0" applyFont="1" applyBorder="1" applyAlignment="1" applyProtection="1">
      <alignment vertical="top" wrapText="1"/>
      <protection locked="0"/>
    </xf>
    <xf numFmtId="0" fontId="13" fillId="0" borderId="20" xfId="0" applyFont="1" applyBorder="1" applyAlignment="1" applyProtection="1">
      <alignment vertical="top" wrapText="1"/>
      <protection locked="0"/>
    </xf>
    <xf numFmtId="0" fontId="13" fillId="0" borderId="20" xfId="0" applyFont="1" applyBorder="1" applyAlignment="1" applyProtection="1">
      <alignment vertical="top"/>
      <protection locked="0"/>
    </xf>
    <xf numFmtId="0" fontId="13" fillId="0" borderId="0" xfId="0" applyFont="1" applyAlignment="1">
      <alignment horizontal="left"/>
    </xf>
    <xf numFmtId="0" fontId="13" fillId="0" borderId="0" xfId="0" quotePrefix="1" applyFont="1" applyAlignment="1" applyProtection="1">
      <alignment horizontal="left"/>
      <protection hidden="1"/>
    </xf>
    <xf numFmtId="0" fontId="13" fillId="0" borderId="20" xfId="0" applyFont="1" applyBorder="1" applyAlignment="1" applyProtection="1">
      <alignment horizontal="center" vertical="top" wrapText="1"/>
      <protection locked="0"/>
    </xf>
    <xf numFmtId="0" fontId="13" fillId="0" borderId="21" xfId="0" applyFont="1" applyBorder="1" applyAlignment="1" applyProtection="1">
      <alignment horizontal="center" vertical="top" wrapText="1"/>
      <protection locked="0"/>
    </xf>
    <xf numFmtId="0" fontId="12" fillId="0" borderId="16" xfId="0" applyFont="1" applyBorder="1" applyAlignment="1" applyProtection="1">
      <alignment horizontal="center"/>
      <protection locked="0"/>
    </xf>
    <xf numFmtId="0" fontId="12" fillId="0" borderId="17" xfId="0" applyFont="1" applyBorder="1" applyAlignment="1" applyProtection="1">
      <alignment horizontal="center"/>
      <protection locked="0"/>
    </xf>
    <xf numFmtId="0" fontId="12" fillId="0" borderId="18" xfId="0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right"/>
      <protection hidden="1"/>
    </xf>
    <xf numFmtId="0" fontId="12" fillId="0" borderId="9" xfId="0" applyFont="1" applyBorder="1" applyAlignment="1" applyProtection="1">
      <alignment horizontal="right"/>
      <protection hidden="1"/>
    </xf>
    <xf numFmtId="0" fontId="12" fillId="0" borderId="10" xfId="0" applyFont="1" applyBorder="1" applyAlignment="1" applyProtection="1">
      <alignment horizontal="right"/>
      <protection hidden="1"/>
    </xf>
    <xf numFmtId="0" fontId="12" fillId="0" borderId="19" xfId="0" applyFont="1" applyBorder="1" applyAlignment="1" applyProtection="1">
      <alignment horizontal="center"/>
      <protection locked="0"/>
    </xf>
    <xf numFmtId="0" fontId="12" fillId="0" borderId="20" xfId="0" applyFont="1" applyBorder="1" applyAlignment="1" applyProtection="1">
      <alignment horizontal="center"/>
      <protection locked="0"/>
    </xf>
    <xf numFmtId="0" fontId="12" fillId="0" borderId="21" xfId="0" applyFont="1" applyBorder="1" applyAlignment="1" applyProtection="1">
      <alignment horizontal="center"/>
      <protection locked="0"/>
    </xf>
    <xf numFmtId="0" fontId="13" fillId="0" borderId="19" xfId="0" applyFont="1" applyBorder="1" applyAlignment="1" applyProtection="1">
      <alignment horizontal="left" vertical="top" wrapText="1" shrinkToFit="1"/>
      <protection locked="0"/>
    </xf>
    <xf numFmtId="0" fontId="13" fillId="0" borderId="20" xfId="0" applyFont="1" applyBorder="1" applyAlignment="1" applyProtection="1">
      <alignment horizontal="left" vertical="top" wrapText="1" shrinkToFit="1"/>
      <protection locked="0"/>
    </xf>
    <xf numFmtId="0" fontId="12" fillId="0" borderId="36" xfId="0" applyFont="1" applyBorder="1" applyAlignment="1">
      <alignment horizontal="left"/>
    </xf>
    <xf numFmtId="0" fontId="13" fillId="2" borderId="32" xfId="0" applyFont="1" applyFill="1" applyBorder="1" applyAlignment="1" applyProtection="1">
      <alignment horizontal="left"/>
      <protection locked="0"/>
    </xf>
    <xf numFmtId="0" fontId="13" fillId="2" borderId="46" xfId="0" applyFont="1" applyFill="1" applyBorder="1" applyAlignment="1" applyProtection="1">
      <alignment horizontal="left"/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13" fillId="2" borderId="47" xfId="0" applyFont="1" applyFill="1" applyBorder="1" applyAlignment="1" applyProtection="1">
      <alignment horizontal="left"/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 applyProtection="1">
      <alignment horizontal="center" vertical="center"/>
      <protection locked="0"/>
    </xf>
    <xf numFmtId="0" fontId="13" fillId="0" borderId="0" xfId="0" quotePrefix="1" applyFont="1" applyAlignment="1" applyProtection="1">
      <alignment horizontal="left" vertical="center"/>
      <protection hidden="1"/>
    </xf>
    <xf numFmtId="0" fontId="12" fillId="0" borderId="16" xfId="0" applyFont="1" applyBorder="1" applyAlignment="1" applyProtection="1">
      <alignment horizontal="center" vertical="center" shrinkToFit="1"/>
      <protection hidden="1"/>
    </xf>
    <xf numFmtId="0" fontId="12" fillId="0" borderId="17" xfId="0" applyFont="1" applyBorder="1" applyAlignment="1" applyProtection="1">
      <alignment horizontal="center" vertical="center" shrinkToFit="1"/>
      <protection hidden="1"/>
    </xf>
    <xf numFmtId="0" fontId="12" fillId="0" borderId="18" xfId="0" applyFont="1" applyBorder="1" applyAlignment="1" applyProtection="1">
      <alignment horizontal="center" vertical="center" shrinkToFit="1"/>
      <protection hidden="1"/>
    </xf>
    <xf numFmtId="0" fontId="12" fillId="0" borderId="19" xfId="0" applyFont="1" applyBorder="1" applyAlignment="1" applyProtection="1">
      <alignment horizontal="center" vertical="center" shrinkToFit="1"/>
      <protection hidden="1"/>
    </xf>
    <xf numFmtId="0" fontId="12" fillId="0" borderId="20" xfId="0" applyFont="1" applyBorder="1" applyAlignment="1" applyProtection="1">
      <alignment horizontal="center" vertical="center" shrinkToFit="1"/>
      <protection hidden="1"/>
    </xf>
    <xf numFmtId="0" fontId="12" fillId="0" borderId="21" xfId="0" applyFont="1" applyBorder="1" applyAlignment="1" applyProtection="1">
      <alignment horizontal="center" vertical="center" shrinkToFit="1"/>
      <protection hidden="1"/>
    </xf>
    <xf numFmtId="0" fontId="13" fillId="0" borderId="8" xfId="0" applyFont="1" applyBorder="1" applyAlignment="1" applyProtection="1">
      <alignment horizontal="left"/>
      <protection hidden="1"/>
    </xf>
    <xf numFmtId="0" fontId="13" fillId="0" borderId="9" xfId="0" applyFont="1" applyBorder="1" applyAlignment="1" applyProtection="1">
      <alignment horizontal="left"/>
      <protection hidden="1"/>
    </xf>
    <xf numFmtId="0" fontId="13" fillId="0" borderId="10" xfId="0" applyFont="1" applyBorder="1" applyAlignment="1" applyProtection="1">
      <alignment horizontal="left"/>
      <protection hidden="1"/>
    </xf>
    <xf numFmtId="0" fontId="13" fillId="0" borderId="8" xfId="0" applyFont="1" applyBorder="1" applyAlignment="1" applyProtection="1">
      <alignment horizontal="left" shrinkToFit="1"/>
      <protection hidden="1"/>
    </xf>
    <xf numFmtId="0" fontId="13" fillId="0" borderId="9" xfId="0" applyFont="1" applyBorder="1" applyAlignment="1" applyProtection="1">
      <alignment horizontal="left" shrinkToFit="1"/>
      <protection hidden="1"/>
    </xf>
    <xf numFmtId="0" fontId="13" fillId="0" borderId="10" xfId="0" applyFont="1" applyBorder="1" applyAlignment="1" applyProtection="1">
      <alignment horizontal="left" shrinkToFit="1"/>
      <protection hidden="1"/>
    </xf>
    <xf numFmtId="0" fontId="13" fillId="5" borderId="33" xfId="0" applyFont="1" applyFill="1" applyBorder="1" applyAlignment="1" applyProtection="1">
      <alignment horizontal="left"/>
      <protection locked="0"/>
    </xf>
    <xf numFmtId="2" fontId="15" fillId="0" borderId="0" xfId="0" applyNumberFormat="1" applyFont="1" applyAlignment="1" applyProtection="1">
      <alignment horizontal="center"/>
      <protection hidden="1"/>
    </xf>
    <xf numFmtId="2" fontId="14" fillId="0" borderId="0" xfId="0" applyNumberFormat="1" applyFont="1" applyAlignment="1" applyProtection="1">
      <alignment horizontal="left" vertical="top" wrapText="1"/>
      <protection hidden="1"/>
    </xf>
    <xf numFmtId="2" fontId="12" fillId="0" borderId="7" xfId="0" applyNumberFormat="1" applyFont="1" applyBorder="1" applyAlignment="1" applyProtection="1">
      <alignment horizontal="center" vertical="center" wrapText="1" shrinkToFit="1"/>
      <protection hidden="1"/>
    </xf>
    <xf numFmtId="2" fontId="12" fillId="0" borderId="27" xfId="0" applyNumberFormat="1" applyFont="1" applyBorder="1" applyAlignment="1" applyProtection="1">
      <alignment horizontal="center" vertical="center" wrapText="1" shrinkToFit="1"/>
      <protection hidden="1"/>
    </xf>
    <xf numFmtId="2" fontId="12" fillId="0" borderId="6" xfId="0" applyNumberFormat="1" applyFont="1" applyBorder="1" applyAlignment="1" applyProtection="1">
      <alignment horizontal="center" vertical="center" wrapText="1" shrinkToFit="1"/>
      <protection hidden="1"/>
    </xf>
    <xf numFmtId="2" fontId="12" fillId="0" borderId="7" xfId="0" applyNumberFormat="1" applyFont="1" applyBorder="1" applyAlignment="1" applyProtection="1">
      <alignment horizontal="center" vertical="center"/>
      <protection hidden="1"/>
    </xf>
    <xf numFmtId="2" fontId="12" fillId="0" borderId="27" xfId="0" applyNumberFormat="1" applyFont="1" applyBorder="1" applyAlignment="1" applyProtection="1">
      <alignment horizontal="center" vertical="center"/>
      <protection hidden="1"/>
    </xf>
    <xf numFmtId="2" fontId="12" fillId="0" borderId="6" xfId="0" applyNumberFormat="1" applyFont="1" applyBorder="1" applyAlignment="1" applyProtection="1">
      <alignment horizontal="center" vertical="center"/>
      <protection hidden="1"/>
    </xf>
    <xf numFmtId="2" fontId="15" fillId="0" borderId="7" xfId="0" applyNumberFormat="1" applyFont="1" applyBorder="1" applyAlignment="1" applyProtection="1">
      <alignment horizontal="center" vertical="center" wrapText="1"/>
      <protection hidden="1"/>
    </xf>
    <xf numFmtId="2" fontId="15" fillId="0" borderId="6" xfId="0" applyNumberFormat="1" applyFont="1" applyBorder="1" applyAlignment="1" applyProtection="1">
      <alignment horizontal="center" vertical="center" wrapText="1"/>
      <protection hidden="1"/>
    </xf>
    <xf numFmtId="2" fontId="12" fillId="0" borderId="7" xfId="0" applyNumberFormat="1" applyFont="1" applyBorder="1" applyAlignment="1" applyProtection="1">
      <alignment horizontal="center" vertical="center" wrapText="1"/>
      <protection hidden="1"/>
    </xf>
    <xf numFmtId="2" fontId="12" fillId="0" borderId="27" xfId="0" applyNumberFormat="1" applyFont="1" applyBorder="1" applyAlignment="1" applyProtection="1">
      <alignment horizontal="center" vertical="center" wrapText="1"/>
      <protection hidden="1"/>
    </xf>
    <xf numFmtId="2" fontId="12" fillId="0" borderId="6" xfId="0" applyNumberFormat="1" applyFont="1" applyBorder="1" applyAlignment="1" applyProtection="1">
      <alignment horizontal="center" vertical="center" wrapText="1"/>
      <protection hidden="1"/>
    </xf>
    <xf numFmtId="2" fontId="14" fillId="0" borderId="2" xfId="0" applyNumberFormat="1" applyFont="1" applyBorder="1" applyAlignment="1" applyProtection="1">
      <alignment horizontal="left" vertical="center"/>
      <protection hidden="1"/>
    </xf>
    <xf numFmtId="2" fontId="14" fillId="0" borderId="4" xfId="0" applyNumberFormat="1" applyFont="1" applyBorder="1" applyAlignment="1" applyProtection="1">
      <alignment horizontal="left" vertical="center" wrapText="1"/>
      <protection hidden="1"/>
    </xf>
    <xf numFmtId="2" fontId="15" fillId="0" borderId="1" xfId="0" applyNumberFormat="1" applyFont="1" applyBorder="1" applyAlignment="1" applyProtection="1">
      <alignment horizontal="center"/>
      <protection hidden="1"/>
    </xf>
    <xf numFmtId="2" fontId="14" fillId="0" borderId="3" xfId="0" applyNumberFormat="1" applyFont="1" applyBorder="1" applyAlignment="1" applyProtection="1">
      <alignment horizontal="left"/>
      <protection hidden="1"/>
    </xf>
    <xf numFmtId="2" fontId="14" fillId="0" borderId="6" xfId="0" applyNumberFormat="1" applyFont="1" applyBorder="1" applyAlignment="1" applyProtection="1">
      <alignment horizontal="right" vertical="center"/>
      <protection hidden="1"/>
    </xf>
    <xf numFmtId="2" fontId="15" fillId="0" borderId="0" xfId="0" applyNumberFormat="1" applyFont="1" applyBorder="1" applyAlignment="1" applyProtection="1">
      <alignment horizontal="center" vertical="center"/>
      <protection hidden="1"/>
    </xf>
    <xf numFmtId="2" fontId="15" fillId="0" borderId="30" xfId="0" applyNumberFormat="1" applyFont="1" applyBorder="1" applyAlignment="1" applyProtection="1">
      <alignment horizontal="center" vertical="center"/>
      <protection hidden="1"/>
    </xf>
    <xf numFmtId="2" fontId="14" fillId="0" borderId="7" xfId="0" applyNumberFormat="1" applyFont="1" applyBorder="1" applyAlignment="1" applyProtection="1">
      <alignment horizontal="center"/>
      <protection hidden="1"/>
    </xf>
    <xf numFmtId="2" fontId="14" fillId="0" borderId="27" xfId="0" applyNumberFormat="1" applyFont="1" applyBorder="1" applyAlignment="1" applyProtection="1">
      <alignment horizontal="center"/>
      <protection hidden="1"/>
    </xf>
    <xf numFmtId="2" fontId="14" fillId="0" borderId="6" xfId="0" applyNumberFormat="1" applyFont="1" applyBorder="1" applyAlignment="1" applyProtection="1">
      <alignment horizontal="center"/>
      <protection hidden="1"/>
    </xf>
    <xf numFmtId="2" fontId="13" fillId="4" borderId="0" xfId="0" applyNumberFormat="1" applyFont="1" applyFill="1" applyAlignment="1" applyProtection="1">
      <alignment horizontal="left"/>
      <protection hidden="1"/>
    </xf>
    <xf numFmtId="2" fontId="13" fillId="4" borderId="0" xfId="0" applyNumberFormat="1" applyFont="1" applyFill="1" applyAlignment="1" applyProtection="1">
      <alignment horizontal="right"/>
      <protection hidden="1"/>
    </xf>
    <xf numFmtId="0" fontId="14" fillId="0" borderId="0" xfId="0" applyFont="1" applyAlignment="1" applyProtection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4" fillId="0" borderId="0" xfId="0" quotePrefix="1" applyFont="1" applyAlignment="1" applyProtection="1">
      <alignment horizontal="left" vertical="center" wrapText="1"/>
    </xf>
    <xf numFmtId="0" fontId="14" fillId="0" borderId="0" xfId="0" applyFont="1" applyAlignment="1" applyProtection="1">
      <alignment horizontal="left" vertical="center" wrapText="1"/>
    </xf>
    <xf numFmtId="2" fontId="15" fillId="0" borderId="8" xfId="0" applyNumberFormat="1" applyFont="1" applyBorder="1" applyAlignment="1" applyProtection="1">
      <alignment horizontal="center"/>
      <protection hidden="1"/>
    </xf>
    <xf numFmtId="2" fontId="15" fillId="0" borderId="10" xfId="0" applyNumberFormat="1" applyFont="1" applyBorder="1" applyAlignment="1" applyProtection="1">
      <alignment horizontal="center"/>
      <protection hidden="1"/>
    </xf>
    <xf numFmtId="0" fontId="15" fillId="0" borderId="8" xfId="0" applyFont="1" applyBorder="1" applyAlignment="1" applyProtection="1">
      <alignment horizontal="center"/>
      <protection hidden="1"/>
    </xf>
    <xf numFmtId="0" fontId="15" fillId="0" borderId="10" xfId="0" applyFont="1" applyBorder="1" applyAlignment="1" applyProtection="1">
      <alignment horizontal="center"/>
      <protection hidden="1"/>
    </xf>
    <xf numFmtId="2" fontId="14" fillId="0" borderId="14" xfId="0" applyNumberFormat="1" applyFont="1" applyBorder="1" applyAlignment="1" applyProtection="1">
      <alignment horizontal="center" vertical="center"/>
      <protection hidden="1"/>
    </xf>
    <xf numFmtId="2" fontId="14" fillId="0" borderId="15" xfId="0" applyNumberFormat="1" applyFont="1" applyBorder="1" applyAlignment="1" applyProtection="1">
      <alignment horizontal="center" vertical="center"/>
      <protection hidden="1"/>
    </xf>
    <xf numFmtId="0" fontId="14" fillId="0" borderId="22" xfId="0" applyFont="1" applyBorder="1" applyAlignment="1" applyProtection="1">
      <alignment horizontal="left" vertical="center"/>
      <protection hidden="1"/>
    </xf>
    <xf numFmtId="0" fontId="14" fillId="0" borderId="24" xfId="0" applyFont="1" applyBorder="1" applyAlignment="1" applyProtection="1">
      <alignment horizontal="left" vertical="center"/>
      <protection hidden="1"/>
    </xf>
    <xf numFmtId="0" fontId="15" fillId="0" borderId="17" xfId="0" applyFont="1" applyBorder="1" applyAlignment="1" applyProtection="1">
      <alignment horizontal="left"/>
    </xf>
    <xf numFmtId="2" fontId="14" fillId="4" borderId="12" xfId="0" applyNumberFormat="1" applyFont="1" applyFill="1" applyBorder="1" applyAlignment="1" applyProtection="1">
      <alignment horizontal="center" vertical="center"/>
      <protection hidden="1"/>
    </xf>
    <xf numFmtId="2" fontId="14" fillId="4" borderId="13" xfId="0" applyNumberFormat="1" applyFont="1" applyFill="1" applyBorder="1" applyAlignment="1" applyProtection="1">
      <alignment horizontal="center" vertical="center"/>
      <protection hidden="1"/>
    </xf>
    <xf numFmtId="0" fontId="14" fillId="0" borderId="12" xfId="0" applyFont="1" applyBorder="1" applyAlignment="1" applyProtection="1">
      <alignment horizontal="left" vertical="center" wrapText="1"/>
      <protection hidden="1"/>
    </xf>
    <xf numFmtId="0" fontId="14" fillId="0" borderId="13" xfId="0" applyFont="1" applyBorder="1" applyAlignment="1" applyProtection="1">
      <alignment horizontal="left" vertical="center" wrapText="1"/>
      <protection hidden="1"/>
    </xf>
    <xf numFmtId="0" fontId="14" fillId="0" borderId="14" xfId="0" applyFont="1" applyBorder="1" applyAlignment="1" applyProtection="1">
      <alignment horizontal="left" vertical="center" wrapText="1"/>
      <protection hidden="1"/>
    </xf>
    <xf numFmtId="0" fontId="14" fillId="0" borderId="15" xfId="0" applyFont="1" applyBorder="1" applyAlignment="1" applyProtection="1">
      <alignment horizontal="left" vertical="center" wrapText="1"/>
      <protection hidden="1"/>
    </xf>
    <xf numFmtId="0" fontId="14" fillId="0" borderId="14" xfId="0" applyFont="1" applyBorder="1" applyAlignment="1" applyProtection="1">
      <alignment horizontal="left" vertical="center"/>
      <protection hidden="1"/>
    </xf>
    <xf numFmtId="0" fontId="14" fillId="0" borderId="15" xfId="0" applyFont="1" applyBorder="1" applyAlignment="1" applyProtection="1">
      <alignment horizontal="left" vertical="center"/>
      <protection hidden="1"/>
    </xf>
    <xf numFmtId="2" fontId="14" fillId="0" borderId="22" xfId="0" applyNumberFormat="1" applyFont="1" applyBorder="1" applyAlignment="1" applyProtection="1">
      <alignment horizontal="center" vertical="center"/>
      <protection hidden="1"/>
    </xf>
    <xf numFmtId="2" fontId="14" fillId="0" borderId="24" xfId="0" applyNumberFormat="1" applyFont="1" applyBorder="1" applyAlignment="1" applyProtection="1">
      <alignment horizontal="center" vertical="center"/>
      <protection hidden="1"/>
    </xf>
    <xf numFmtId="0" fontId="15" fillId="0" borderId="8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right" vertical="center" wrapText="1"/>
      <protection locked="0"/>
    </xf>
    <xf numFmtId="0" fontId="12" fillId="0" borderId="0" xfId="0" applyFont="1" applyAlignment="1" applyProtection="1">
      <alignment horizontal="right" vertical="center" wrapText="1"/>
      <protection locked="0"/>
    </xf>
    <xf numFmtId="0" fontId="15" fillId="0" borderId="8" xfId="0" applyFont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1" fontId="13" fillId="2" borderId="0" xfId="0" applyNumberFormat="1" applyFont="1" applyFill="1" applyAlignment="1" applyProtection="1">
      <alignment horizontal="center" vertical="center" wrapText="1"/>
      <protection locked="0"/>
    </xf>
    <xf numFmtId="0" fontId="14" fillId="11" borderId="0" xfId="0" applyFont="1" applyFill="1" applyAlignment="1" applyProtection="1">
      <alignment horizontal="left"/>
      <protection locked="0"/>
    </xf>
    <xf numFmtId="0" fontId="13" fillId="4" borderId="0" xfId="0" applyFont="1" applyFill="1" applyAlignment="1" applyProtection="1">
      <alignment horizontal="left" vertical="center" wrapText="1"/>
      <protection hidden="1"/>
    </xf>
    <xf numFmtId="1" fontId="15" fillId="10" borderId="16" xfId="0" applyNumberFormat="1" applyFont="1" applyFill="1" applyBorder="1" applyAlignment="1" applyProtection="1">
      <alignment horizontal="left"/>
      <protection locked="0"/>
    </xf>
    <xf numFmtId="1" fontId="15" fillId="10" borderId="17" xfId="0" applyNumberFormat="1" applyFont="1" applyFill="1" applyBorder="1" applyAlignment="1" applyProtection="1">
      <alignment horizontal="left"/>
      <protection locked="0"/>
    </xf>
    <xf numFmtId="1" fontId="15" fillId="4" borderId="8" xfId="0" applyNumberFormat="1" applyFont="1" applyFill="1" applyBorder="1" applyAlignment="1">
      <alignment horizontal="center"/>
    </xf>
    <xf numFmtId="1" fontId="15" fillId="4" borderId="9" xfId="0" applyNumberFormat="1" applyFont="1" applyFill="1" applyBorder="1" applyAlignment="1">
      <alignment horizontal="center"/>
    </xf>
    <xf numFmtId="1" fontId="15" fillId="4" borderId="10" xfId="0" applyNumberFormat="1" applyFont="1" applyFill="1" applyBorder="1" applyAlignment="1">
      <alignment horizontal="center"/>
    </xf>
    <xf numFmtId="1" fontId="15" fillId="0" borderId="0" xfId="0" applyNumberFormat="1" applyFont="1" applyAlignment="1">
      <alignment horizontal="center"/>
    </xf>
    <xf numFmtId="1" fontId="14" fillId="0" borderId="0" xfId="0" applyNumberFormat="1" applyFont="1" applyAlignment="1">
      <alignment horizontal="center"/>
    </xf>
    <xf numFmtId="1" fontId="15" fillId="10" borderId="16" xfId="0" applyNumberFormat="1" applyFont="1" applyFill="1" applyBorder="1" applyAlignment="1">
      <alignment horizontal="left"/>
    </xf>
    <xf numFmtId="1" fontId="15" fillId="10" borderId="17" xfId="0" applyNumberFormat="1" applyFont="1" applyFill="1" applyBorder="1" applyAlignment="1">
      <alignment horizontal="left"/>
    </xf>
    <xf numFmtId="1" fontId="14" fillId="0" borderId="17" xfId="0" applyNumberFormat="1" applyFont="1" applyBorder="1" applyAlignment="1" applyProtection="1">
      <alignment horizontal="center" vertical="center" wrapText="1"/>
      <protection hidden="1"/>
    </xf>
    <xf numFmtId="1" fontId="14" fillId="0" borderId="0" xfId="0" applyNumberFormat="1" applyFont="1" applyAlignment="1" applyProtection="1">
      <alignment horizontal="center" vertical="center" wrapText="1"/>
      <protection hidden="1"/>
    </xf>
    <xf numFmtId="1" fontId="14" fillId="0" borderId="11" xfId="0" applyNumberFormat="1" applyFont="1" applyBorder="1" applyAlignment="1">
      <alignment horizontal="center" vertical="center" wrapText="1"/>
    </xf>
    <xf numFmtId="1" fontId="14" fillId="2" borderId="9" xfId="0" applyNumberFormat="1" applyFont="1" applyFill="1" applyBorder="1" applyAlignment="1" applyProtection="1">
      <alignment horizontal="center" shrinkToFit="1"/>
      <protection locked="0"/>
    </xf>
    <xf numFmtId="1" fontId="14" fillId="2" borderId="10" xfId="0" applyNumberFormat="1" applyFont="1" applyFill="1" applyBorder="1" applyAlignment="1" applyProtection="1">
      <alignment horizontal="center" shrinkToFit="1"/>
      <protection locked="0"/>
    </xf>
    <xf numFmtId="1" fontId="14" fillId="6" borderId="17" xfId="0" applyNumberFormat="1" applyFont="1" applyFill="1" applyBorder="1" applyAlignment="1" applyProtection="1">
      <alignment horizontal="center" vertical="center" wrapText="1"/>
      <protection hidden="1"/>
    </xf>
    <xf numFmtId="1" fontId="14" fillId="6" borderId="0" xfId="0" applyNumberFormat="1" applyFont="1" applyFill="1" applyBorder="1" applyAlignment="1" applyProtection="1">
      <alignment horizontal="center" vertical="center" wrapText="1"/>
      <protection hidden="1"/>
    </xf>
    <xf numFmtId="1" fontId="14" fillId="2" borderId="0" xfId="0" applyNumberFormat="1" applyFont="1" applyFill="1" applyAlignment="1">
      <alignment horizontal="right"/>
    </xf>
    <xf numFmtId="1" fontId="15" fillId="0" borderId="8" xfId="0" applyNumberFormat="1" applyFont="1" applyBorder="1" applyAlignment="1">
      <alignment horizontal="center" shrinkToFit="1"/>
    </xf>
    <xf numFmtId="1" fontId="15" fillId="0" borderId="10" xfId="0" applyNumberFormat="1" applyFont="1" applyBorder="1" applyAlignment="1">
      <alignment horizontal="center" shrinkToFit="1"/>
    </xf>
    <xf numFmtId="1" fontId="14" fillId="0" borderId="14" xfId="0" applyNumberFormat="1" applyFont="1" applyBorder="1" applyAlignment="1" applyProtection="1">
      <alignment horizontal="left" shrinkToFit="1"/>
      <protection locked="0"/>
    </xf>
    <xf numFmtId="1" fontId="14" fillId="0" borderId="25" xfId="0" applyNumberFormat="1" applyFont="1" applyBorder="1" applyAlignment="1" applyProtection="1">
      <alignment horizontal="left" shrinkToFit="1"/>
      <protection locked="0"/>
    </xf>
    <xf numFmtId="1" fontId="14" fillId="0" borderId="15" xfId="0" applyNumberFormat="1" applyFont="1" applyBorder="1" applyAlignment="1" applyProtection="1">
      <alignment horizontal="left" shrinkToFit="1"/>
      <protection locked="0"/>
    </xf>
    <xf numFmtId="1" fontId="14" fillId="2" borderId="0" xfId="0" applyNumberFormat="1" applyFont="1" applyFill="1" applyAlignment="1">
      <alignment horizontal="center" shrinkToFit="1"/>
    </xf>
    <xf numFmtId="1" fontId="23" fillId="0" borderId="7" xfId="0" applyNumberFormat="1" applyFont="1" applyBorder="1" applyAlignment="1">
      <alignment horizontal="center" vertical="center" wrapText="1" shrinkToFit="1"/>
    </xf>
    <xf numFmtId="1" fontId="23" fillId="0" borderId="6" xfId="0" applyNumberFormat="1" applyFont="1" applyBorder="1" applyAlignment="1">
      <alignment horizontal="center" vertical="center" wrapText="1" shrinkToFit="1"/>
    </xf>
    <xf numFmtId="1" fontId="32" fillId="0" borderId="7" xfId="0" applyNumberFormat="1" applyFont="1" applyBorder="1" applyAlignment="1">
      <alignment horizontal="center" vertical="center" wrapText="1" shrinkToFit="1"/>
    </xf>
    <xf numFmtId="1" fontId="32" fillId="0" borderId="6" xfId="0" applyNumberFormat="1" applyFont="1" applyBorder="1" applyAlignment="1">
      <alignment horizontal="center" vertical="center" wrapText="1" shrinkToFit="1"/>
    </xf>
    <xf numFmtId="1" fontId="40" fillId="0" borderId="7" xfId="0" applyNumberFormat="1" applyFont="1" applyBorder="1" applyAlignment="1">
      <alignment horizontal="center" vertical="center" wrapText="1"/>
    </xf>
    <xf numFmtId="1" fontId="40" fillId="0" borderId="6" xfId="0" applyNumberFormat="1" applyFont="1" applyBorder="1" applyAlignment="1">
      <alignment horizontal="center" vertical="center" wrapText="1"/>
    </xf>
    <xf numFmtId="1" fontId="14" fillId="17" borderId="20" xfId="0" applyNumberFormat="1" applyFont="1" applyFill="1" applyBorder="1" applyAlignment="1">
      <alignment horizontal="center" shrinkToFit="1"/>
    </xf>
    <xf numFmtId="1" fontId="15" fillId="0" borderId="9" xfId="0" applyNumberFormat="1" applyFont="1" applyBorder="1" applyAlignment="1">
      <alignment horizontal="center" shrinkToFit="1"/>
    </xf>
    <xf numFmtId="1" fontId="15" fillId="0" borderId="16" xfId="0" applyNumberFormat="1" applyFont="1" applyBorder="1" applyAlignment="1">
      <alignment horizontal="center" vertical="center"/>
    </xf>
    <xf numFmtId="1" fontId="15" fillId="0" borderId="17" xfId="0" applyNumberFormat="1" applyFont="1" applyBorder="1" applyAlignment="1">
      <alignment horizontal="center" vertical="center"/>
    </xf>
    <xf numFmtId="1" fontId="15" fillId="0" borderId="18" xfId="0" applyNumberFormat="1" applyFont="1" applyBorder="1" applyAlignment="1">
      <alignment horizontal="center" vertical="center"/>
    </xf>
    <xf numFmtId="1" fontId="15" fillId="0" borderId="19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1" xfId="0" applyNumberFormat="1" applyFont="1" applyBorder="1" applyAlignment="1">
      <alignment horizontal="center" vertical="center"/>
    </xf>
    <xf numFmtId="1" fontId="14" fillId="0" borderId="11" xfId="0" applyNumberFormat="1" applyFont="1" applyBorder="1" applyAlignment="1" applyProtection="1">
      <alignment horizontal="left" shrinkToFit="1"/>
      <protection locked="0"/>
    </xf>
    <xf numFmtId="1" fontId="14" fillId="0" borderId="0" xfId="0" applyNumberFormat="1" applyFont="1" applyBorder="1" applyAlignment="1" applyProtection="1">
      <alignment horizontal="left" shrinkToFit="1"/>
      <protection locked="0"/>
    </xf>
    <xf numFmtId="1" fontId="14" fillId="0" borderId="30" xfId="0" applyNumberFormat="1" applyFont="1" applyBorder="1" applyAlignment="1" applyProtection="1">
      <alignment horizontal="left" shrinkToFit="1"/>
      <protection locked="0"/>
    </xf>
    <xf numFmtId="1" fontId="14" fillId="0" borderId="19" xfId="0" applyNumberFormat="1" applyFont="1" applyBorder="1" applyAlignment="1" applyProtection="1">
      <alignment horizontal="left" shrinkToFit="1"/>
      <protection locked="0"/>
    </xf>
    <xf numFmtId="1" fontId="14" fillId="0" borderId="20" xfId="0" applyNumberFormat="1" applyFont="1" applyBorder="1" applyAlignment="1" applyProtection="1">
      <alignment horizontal="left" shrinkToFit="1"/>
      <protection locked="0"/>
    </xf>
    <xf numFmtId="1" fontId="14" fillId="0" borderId="21" xfId="0" applyNumberFormat="1" applyFont="1" applyBorder="1" applyAlignment="1" applyProtection="1">
      <alignment horizontal="left" shrinkToFit="1"/>
      <protection locked="0"/>
    </xf>
    <xf numFmtId="1" fontId="15" fillId="0" borderId="7" xfId="0" applyNumberFormat="1" applyFont="1" applyBorder="1" applyAlignment="1">
      <alignment horizontal="center" vertical="center"/>
    </xf>
    <xf numFmtId="1" fontId="15" fillId="0" borderId="5" xfId="0" applyNumberFormat="1" applyFont="1" applyBorder="1" applyAlignment="1">
      <alignment horizontal="center" vertical="center"/>
    </xf>
    <xf numFmtId="1" fontId="32" fillId="7" borderId="16" xfId="0" applyNumberFormat="1" applyFont="1" applyFill="1" applyBorder="1" applyAlignment="1">
      <alignment horizontal="center" vertical="center" wrapText="1"/>
    </xf>
    <xf numFmtId="1" fontId="32" fillId="7" borderId="17" xfId="0" applyNumberFormat="1" applyFont="1" applyFill="1" applyBorder="1" applyAlignment="1">
      <alignment horizontal="center" vertical="center" wrapText="1"/>
    </xf>
    <xf numFmtId="1" fontId="32" fillId="7" borderId="18" xfId="0" applyNumberFormat="1" applyFont="1" applyFill="1" applyBorder="1" applyAlignment="1">
      <alignment horizontal="center" vertical="center" wrapText="1"/>
    </xf>
    <xf numFmtId="1" fontId="32" fillId="7" borderId="19" xfId="0" applyNumberFormat="1" applyFont="1" applyFill="1" applyBorder="1" applyAlignment="1">
      <alignment horizontal="center" vertical="center" wrapText="1"/>
    </xf>
    <xf numFmtId="1" fontId="32" fillId="7" borderId="20" xfId="0" applyNumberFormat="1" applyFont="1" applyFill="1" applyBorder="1" applyAlignment="1">
      <alignment horizontal="center" vertical="center" wrapText="1"/>
    </xf>
    <xf numFmtId="1" fontId="32" fillId="7" borderId="21" xfId="0" applyNumberFormat="1" applyFont="1" applyFill="1" applyBorder="1" applyAlignment="1">
      <alignment horizontal="center" vertical="center" wrapText="1"/>
    </xf>
    <xf numFmtId="1" fontId="14" fillId="7" borderId="14" xfId="0" applyNumberFormat="1" applyFont="1" applyFill="1" applyBorder="1" applyAlignment="1" applyProtection="1">
      <alignment horizontal="center" vertical="center"/>
      <protection locked="0"/>
    </xf>
    <xf numFmtId="1" fontId="14" fillId="7" borderId="25" xfId="0" applyNumberFormat="1" applyFont="1" applyFill="1" applyBorder="1" applyAlignment="1" applyProtection="1">
      <alignment horizontal="center" vertical="center"/>
      <protection locked="0"/>
    </xf>
    <xf numFmtId="1" fontId="14" fillId="7" borderId="15" xfId="0" applyNumberFormat="1" applyFont="1" applyFill="1" applyBorder="1" applyAlignment="1" applyProtection="1">
      <alignment horizontal="center" vertical="center"/>
      <protection locked="0"/>
    </xf>
    <xf numFmtId="1" fontId="14" fillId="0" borderId="1" xfId="0" applyNumberFormat="1" applyFont="1" applyBorder="1" applyAlignment="1">
      <alignment horizontal="center"/>
    </xf>
    <xf numFmtId="1" fontId="15" fillId="4" borderId="1" xfId="0" applyNumberFormat="1" applyFont="1" applyFill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1" fontId="15" fillId="0" borderId="2" xfId="0" applyNumberFormat="1" applyFont="1" applyBorder="1" applyAlignment="1">
      <alignment horizontal="center" vertical="center" shrinkToFit="1"/>
    </xf>
    <xf numFmtId="2" fontId="14" fillId="0" borderId="5" xfId="0" applyNumberFormat="1" applyFont="1" applyBorder="1" applyAlignment="1" applyProtection="1">
      <alignment horizontal="center" vertical="center"/>
      <protection hidden="1"/>
    </xf>
    <xf numFmtId="1" fontId="39" fillId="0" borderId="0" xfId="0" applyNumberFormat="1" applyFont="1" applyAlignment="1">
      <alignment horizontal="center"/>
    </xf>
    <xf numFmtId="1" fontId="15" fillId="0" borderId="1" xfId="0" applyNumberFormat="1" applyFont="1" applyBorder="1" applyAlignment="1">
      <alignment horizontal="center" vertical="center"/>
    </xf>
    <xf numFmtId="1" fontId="14" fillId="0" borderId="7" xfId="0" applyNumberFormat="1" applyFont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1" fontId="15" fillId="0" borderId="4" xfId="0" applyNumberFormat="1" applyFont="1" applyBorder="1" applyAlignment="1">
      <alignment horizontal="center" vertical="center" shrinkToFit="1"/>
    </xf>
    <xf numFmtId="1" fontId="15" fillId="0" borderId="1" xfId="0" applyNumberFormat="1" applyFont="1" applyBorder="1" applyAlignment="1">
      <alignment horizontal="center" vertical="center" shrinkToFit="1"/>
    </xf>
    <xf numFmtId="1" fontId="14" fillId="0" borderId="22" xfId="0" applyNumberFormat="1" applyFont="1" applyBorder="1" applyAlignment="1" applyProtection="1">
      <alignment horizontal="left" shrinkToFit="1"/>
      <protection locked="0"/>
    </xf>
    <xf numFmtId="1" fontId="14" fillId="0" borderId="23" xfId="0" applyNumberFormat="1" applyFont="1" applyBorder="1" applyAlignment="1" applyProtection="1">
      <alignment horizontal="left" shrinkToFit="1"/>
      <protection locked="0"/>
    </xf>
    <xf numFmtId="1" fontId="14" fillId="0" borderId="24" xfId="0" applyNumberFormat="1" applyFont="1" applyBorder="1" applyAlignment="1" applyProtection="1">
      <alignment horizontal="left" shrinkToFit="1"/>
      <protection locked="0"/>
    </xf>
    <xf numFmtId="1" fontId="14" fillId="0" borderId="12" xfId="0" applyNumberFormat="1" applyFont="1" applyBorder="1" applyAlignment="1" applyProtection="1">
      <alignment horizontal="left" shrinkToFit="1"/>
      <protection locked="0"/>
    </xf>
    <xf numFmtId="1" fontId="14" fillId="0" borderId="26" xfId="0" applyNumberFormat="1" applyFont="1" applyBorder="1" applyAlignment="1" applyProtection="1">
      <alignment horizontal="left" shrinkToFit="1"/>
      <protection locked="0"/>
    </xf>
    <xf numFmtId="1" fontId="14" fillId="0" borderId="13" xfId="0" applyNumberFormat="1" applyFont="1" applyBorder="1" applyAlignment="1" applyProtection="1">
      <alignment horizontal="left" shrinkToFit="1"/>
      <protection locked="0"/>
    </xf>
    <xf numFmtId="1" fontId="14" fillId="7" borderId="12" xfId="0" applyNumberFormat="1" applyFont="1" applyFill="1" applyBorder="1" applyAlignment="1" applyProtection="1">
      <alignment horizontal="center" vertical="center"/>
      <protection locked="0"/>
    </xf>
    <xf numFmtId="1" fontId="14" fillId="7" borderId="26" xfId="0" applyNumberFormat="1" applyFont="1" applyFill="1" applyBorder="1" applyAlignment="1" applyProtection="1">
      <alignment horizontal="center" vertical="center"/>
      <protection locked="0"/>
    </xf>
    <xf numFmtId="1" fontId="14" fillId="7" borderId="13" xfId="0" applyNumberFormat="1" applyFont="1" applyFill="1" applyBorder="1" applyAlignment="1" applyProtection="1">
      <alignment horizontal="center" vertical="center"/>
      <protection locked="0"/>
    </xf>
    <xf numFmtId="1" fontId="15" fillId="0" borderId="8" xfId="0" applyNumberFormat="1" applyFont="1" applyBorder="1" applyAlignment="1">
      <alignment horizontal="center" vertical="center" shrinkToFit="1"/>
    </xf>
    <xf numFmtId="1" fontId="15" fillId="0" borderId="9" xfId="0" applyNumberFormat="1" applyFont="1" applyBorder="1" applyAlignment="1">
      <alignment horizontal="center" vertical="center" shrinkToFit="1"/>
    </xf>
    <xf numFmtId="1" fontId="15" fillId="0" borderId="10" xfId="0" applyNumberFormat="1" applyFont="1" applyBorder="1" applyAlignment="1">
      <alignment horizontal="center" vertical="center" shrinkToFit="1"/>
    </xf>
    <xf numFmtId="2" fontId="14" fillId="0" borderId="4" xfId="0" applyNumberFormat="1" applyFont="1" applyBorder="1" applyAlignment="1" applyProtection="1">
      <alignment horizontal="center" vertical="center"/>
      <protection hidden="1"/>
    </xf>
    <xf numFmtId="1" fontId="14" fillId="0" borderId="22" xfId="0" applyNumberFormat="1" applyFont="1" applyBorder="1" applyAlignment="1" applyProtection="1">
      <alignment horizontal="left" vertical="center" wrapText="1"/>
      <protection locked="0"/>
    </xf>
    <xf numFmtId="1" fontId="14" fillId="0" borderId="23" xfId="0" applyNumberFormat="1" applyFont="1" applyBorder="1" applyAlignment="1" applyProtection="1">
      <alignment horizontal="left" vertical="center" wrapText="1"/>
      <protection locked="0"/>
    </xf>
    <xf numFmtId="1" fontId="14" fillId="0" borderId="14" xfId="0" applyNumberFormat="1" applyFont="1" applyBorder="1" applyAlignment="1" applyProtection="1">
      <alignment horizontal="left" vertical="center" wrapText="1"/>
      <protection locked="0"/>
    </xf>
    <xf numFmtId="1" fontId="14" fillId="0" borderId="25" xfId="0" applyNumberFormat="1" applyFont="1" applyBorder="1" applyAlignment="1" applyProtection="1">
      <alignment horizontal="left" vertical="center" wrapText="1"/>
      <protection locked="0"/>
    </xf>
    <xf numFmtId="1" fontId="14" fillId="0" borderId="12" xfId="0" applyNumberFormat="1" applyFont="1" applyBorder="1" applyAlignment="1" applyProtection="1">
      <alignment horizontal="left" vertical="center" wrapText="1"/>
      <protection locked="0"/>
    </xf>
    <xf numFmtId="1" fontId="14" fillId="0" borderId="26" xfId="0" applyNumberFormat="1" applyFont="1" applyBorder="1" applyAlignment="1" applyProtection="1">
      <alignment horizontal="left" vertical="center" wrapText="1"/>
      <protection locked="0"/>
    </xf>
    <xf numFmtId="1" fontId="14" fillId="0" borderId="22" xfId="0" applyNumberFormat="1" applyFont="1" applyBorder="1" applyAlignment="1" applyProtection="1">
      <alignment horizontal="left" vertical="top" wrapText="1"/>
      <protection locked="0"/>
    </xf>
    <xf numFmtId="1" fontId="14" fillId="0" borderId="23" xfId="0" applyNumberFormat="1" applyFont="1" applyBorder="1" applyAlignment="1" applyProtection="1">
      <alignment horizontal="left" vertical="top" wrapText="1"/>
      <protection locked="0"/>
    </xf>
    <xf numFmtId="1" fontId="14" fillId="0" borderId="24" xfId="0" applyNumberFormat="1" applyFont="1" applyBorder="1" applyAlignment="1" applyProtection="1">
      <alignment horizontal="left" vertical="top" wrapText="1"/>
      <protection locked="0"/>
    </xf>
    <xf numFmtId="1" fontId="14" fillId="0" borderId="8" xfId="0" applyNumberFormat="1" applyFont="1" applyBorder="1" applyAlignment="1" applyProtection="1">
      <alignment horizontal="left" vertical="top" wrapText="1"/>
      <protection locked="0"/>
    </xf>
    <xf numFmtId="1" fontId="14" fillId="0" borderId="9" xfId="0" applyNumberFormat="1" applyFont="1" applyBorder="1" applyAlignment="1" applyProtection="1">
      <alignment horizontal="left" vertical="top" wrapText="1"/>
      <protection locked="0"/>
    </xf>
    <xf numFmtId="1" fontId="14" fillId="0" borderId="10" xfId="0" applyNumberFormat="1" applyFont="1" applyBorder="1" applyAlignment="1" applyProtection="1">
      <alignment horizontal="left" vertical="top" wrapText="1"/>
      <protection locked="0"/>
    </xf>
    <xf numFmtId="1" fontId="14" fillId="0" borderId="12" xfId="0" applyNumberFormat="1" applyFont="1" applyBorder="1" applyAlignment="1" applyProtection="1">
      <alignment horizontal="center" vertical="center" shrinkToFit="1"/>
      <protection locked="0"/>
    </xf>
    <xf numFmtId="1" fontId="14" fillId="0" borderId="13" xfId="0" applyNumberFormat="1" applyFont="1" applyBorder="1" applyAlignment="1" applyProtection="1">
      <alignment horizontal="center" vertical="center" shrinkToFit="1"/>
      <protection locked="0"/>
    </xf>
    <xf numFmtId="1" fontId="14" fillId="0" borderId="38" xfId="0" applyNumberFormat="1" applyFont="1" applyBorder="1" applyAlignment="1" applyProtection="1">
      <alignment horizontal="center" vertical="center" shrinkToFit="1"/>
      <protection locked="0"/>
    </xf>
    <xf numFmtId="1" fontId="14" fillId="0" borderId="37" xfId="0" applyNumberFormat="1" applyFont="1" applyBorder="1" applyAlignment="1" applyProtection="1">
      <alignment horizontal="center" vertical="center" shrinkToFit="1"/>
      <protection locked="0"/>
    </xf>
    <xf numFmtId="1" fontId="32" fillId="0" borderId="7" xfId="0" applyNumberFormat="1" applyFont="1" applyBorder="1" applyAlignment="1">
      <alignment horizontal="center" vertical="center" wrapText="1"/>
    </xf>
    <xf numFmtId="1" fontId="32" fillId="0" borderId="6" xfId="0" applyNumberFormat="1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1" fontId="23" fillId="0" borderId="1" xfId="0" applyNumberFormat="1" applyFont="1" applyBorder="1" applyAlignment="1">
      <alignment horizontal="center" vertical="center" wrapText="1"/>
    </xf>
    <xf numFmtId="1" fontId="39" fillId="0" borderId="0" xfId="0" applyNumberFormat="1" applyFont="1" applyAlignment="1">
      <alignment horizontal="center" vertical="center"/>
    </xf>
    <xf numFmtId="1" fontId="15" fillId="0" borderId="6" xfId="0" applyNumberFormat="1" applyFont="1" applyBorder="1" applyAlignment="1">
      <alignment horizontal="center" vertical="center"/>
    </xf>
    <xf numFmtId="0" fontId="14" fillId="0" borderId="14" xfId="0" applyFont="1" applyBorder="1" applyAlignment="1" applyProtection="1">
      <alignment horizontal="left" shrinkToFit="1"/>
      <protection locked="0"/>
    </xf>
    <xf numFmtId="0" fontId="14" fillId="0" borderId="15" xfId="0" applyFont="1" applyBorder="1" applyAlignment="1" applyProtection="1">
      <alignment horizontal="left" shrinkToFit="1"/>
      <protection locked="0"/>
    </xf>
    <xf numFmtId="0" fontId="15" fillId="0" borderId="8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4" fillId="0" borderId="25" xfId="0" applyFont="1" applyBorder="1" applyAlignment="1" applyProtection="1">
      <alignment horizontal="left" shrinkToFit="1"/>
      <protection locked="0"/>
    </xf>
    <xf numFmtId="0" fontId="15" fillId="0" borderId="16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4" fillId="0" borderId="22" xfId="0" applyFont="1" applyBorder="1" applyAlignment="1" applyProtection="1">
      <alignment horizontal="left" shrinkToFit="1"/>
      <protection locked="0"/>
    </xf>
    <xf numFmtId="0" fontId="14" fillId="0" borderId="24" xfId="0" applyFont="1" applyBorder="1" applyAlignment="1" applyProtection="1">
      <alignment horizontal="left" shrinkToFit="1"/>
      <protection locked="0"/>
    </xf>
    <xf numFmtId="0" fontId="14" fillId="0" borderId="12" xfId="0" applyFont="1" applyBorder="1" applyAlignment="1" applyProtection="1">
      <alignment horizontal="left" shrinkToFit="1"/>
      <protection locked="0"/>
    </xf>
    <xf numFmtId="0" fontId="14" fillId="0" borderId="26" xfId="0" applyFont="1" applyBorder="1" applyAlignment="1" applyProtection="1">
      <alignment horizontal="left" shrinkToFit="1"/>
      <protection locked="0"/>
    </xf>
    <xf numFmtId="0" fontId="14" fillId="0" borderId="13" xfId="0" applyFont="1" applyBorder="1" applyAlignment="1" applyProtection="1">
      <alignment horizontal="left" shrinkToFit="1"/>
      <protection locked="0"/>
    </xf>
    <xf numFmtId="0" fontId="15" fillId="0" borderId="17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14" fillId="0" borderId="23" xfId="0" applyFont="1" applyBorder="1" applyAlignment="1" applyProtection="1">
      <alignment horizontal="left" shrinkToFit="1"/>
      <protection locked="0"/>
    </xf>
    <xf numFmtId="0" fontId="15" fillId="0" borderId="1" xfId="0" applyFont="1" applyBorder="1" applyAlignment="1">
      <alignment horizontal="center" shrinkToFit="1"/>
    </xf>
    <xf numFmtId="0" fontId="15" fillId="0" borderId="8" xfId="0" applyFont="1" applyBorder="1" applyAlignment="1">
      <alignment horizontal="center" shrinkToFit="1"/>
    </xf>
    <xf numFmtId="0" fontId="15" fillId="0" borderId="10" xfId="0" applyFont="1" applyBorder="1" applyAlignment="1">
      <alignment horizontal="center" shrinkToFit="1"/>
    </xf>
    <xf numFmtId="1" fontId="15" fillId="5" borderId="20" xfId="0" applyNumberFormat="1" applyFont="1" applyFill="1" applyBorder="1" applyAlignment="1">
      <alignment horizontal="left" vertical="center" wrapText="1"/>
    </xf>
    <xf numFmtId="1" fontId="13" fillId="0" borderId="0" xfId="0" applyNumberFormat="1" applyFont="1" applyAlignment="1" applyProtection="1">
      <alignment horizontal="left" vertical="center" wrapText="1"/>
      <protection hidden="1"/>
    </xf>
    <xf numFmtId="0" fontId="12" fillId="0" borderId="8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30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wrapText="1"/>
    </xf>
    <xf numFmtId="0" fontId="13" fillId="0" borderId="30" xfId="0" applyFont="1" applyFill="1" applyBorder="1" applyAlignment="1">
      <alignment horizontal="left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12" fillId="0" borderId="16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2" fillId="0" borderId="16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1" fontId="12" fillId="0" borderId="0" xfId="0" applyNumberFormat="1" applyFont="1" applyAlignment="1">
      <alignment horizontal="left" vertical="center" wrapText="1"/>
    </xf>
    <xf numFmtId="1" fontId="14" fillId="0" borderId="0" xfId="0" applyNumberFormat="1" applyFont="1" applyAlignment="1">
      <alignment horizontal="left" vertical="center" wrapText="1"/>
    </xf>
    <xf numFmtId="1" fontId="14" fillId="0" borderId="0" xfId="0" applyNumberFormat="1" applyFont="1" applyAlignment="1">
      <alignment horizontal="left" vertical="center"/>
    </xf>
    <xf numFmtId="1" fontId="35" fillId="0" borderId="0" xfId="0" applyNumberFormat="1" applyFont="1" applyAlignment="1">
      <alignment horizontal="center"/>
    </xf>
    <xf numFmtId="1" fontId="17" fillId="0" borderId="0" xfId="0" applyNumberFormat="1" applyFont="1" applyAlignment="1" applyProtection="1">
      <alignment horizontal="left" vertical="center" wrapText="1"/>
      <protection hidden="1"/>
    </xf>
    <xf numFmtId="0" fontId="12" fillId="0" borderId="7" xfId="0" applyFont="1" applyBorder="1" applyAlignment="1">
      <alignment horizontal="center" vertical="top" wrapText="1"/>
    </xf>
    <xf numFmtId="0" fontId="12" fillId="0" borderId="27" xfId="0" applyFont="1" applyBorder="1" applyAlignment="1">
      <alignment horizontal="center" vertical="top" wrapText="1"/>
    </xf>
    <xf numFmtId="1" fontId="12" fillId="0" borderId="0" xfId="0" applyNumberFormat="1" applyFont="1" applyBorder="1" applyAlignment="1">
      <alignment horizontal="left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" fontId="13" fillId="0" borderId="7" xfId="0" applyNumberFormat="1" applyFont="1" applyBorder="1" applyAlignment="1">
      <alignment horizontal="center" vertical="center" wrapText="1"/>
    </xf>
    <xf numFmtId="1" fontId="13" fillId="0" borderId="6" xfId="0" applyNumberFormat="1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2" fontId="24" fillId="0" borderId="7" xfId="0" applyNumberFormat="1" applyFont="1" applyBorder="1" applyAlignment="1">
      <alignment horizontal="center" vertical="center" wrapText="1" shrinkToFit="1"/>
    </xf>
    <xf numFmtId="2" fontId="24" fillId="0" borderId="6" xfId="0" applyNumberFormat="1" applyFont="1" applyBorder="1" applyAlignment="1">
      <alignment horizontal="center" vertical="center" wrapText="1" shrinkToFit="1"/>
    </xf>
    <xf numFmtId="0" fontId="12" fillId="0" borderId="16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right" vertical="center"/>
    </xf>
    <xf numFmtId="0" fontId="12" fillId="0" borderId="9" xfId="0" applyFont="1" applyBorder="1" applyAlignment="1">
      <alignment horizontal="right" vertical="center"/>
    </xf>
    <xf numFmtId="0" fontId="12" fillId="0" borderId="10" xfId="0" applyFont="1" applyBorder="1" applyAlignment="1">
      <alignment horizontal="right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wrapText="1"/>
    </xf>
    <xf numFmtId="0" fontId="37" fillId="0" borderId="18" xfId="0" applyFont="1" applyBorder="1" applyAlignment="1">
      <alignment horizontal="center" wrapText="1"/>
    </xf>
    <xf numFmtId="170" fontId="13" fillId="0" borderId="7" xfId="0" applyNumberFormat="1" applyFont="1" applyBorder="1" applyAlignment="1">
      <alignment horizontal="center" vertical="center" wrapText="1"/>
    </xf>
    <xf numFmtId="170" fontId="13" fillId="0" borderId="6" xfId="0" applyNumberFormat="1" applyFont="1" applyBorder="1" applyAlignment="1">
      <alignment horizontal="center" vertical="center" wrapText="1"/>
    </xf>
    <xf numFmtId="2" fontId="33" fillId="8" borderId="7" xfId="0" applyNumberFormat="1" applyFont="1" applyFill="1" applyBorder="1" applyAlignment="1" applyProtection="1">
      <alignment horizontal="center" vertical="center" wrapText="1"/>
      <protection hidden="1"/>
    </xf>
    <xf numFmtId="2" fontId="33" fillId="8" borderId="6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20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top" wrapText="1"/>
    </xf>
    <xf numFmtId="0" fontId="7" fillId="0" borderId="11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30" xfId="0" applyFont="1" applyBorder="1" applyAlignment="1" applyProtection="1">
      <alignment horizontal="left"/>
      <protection locked="0"/>
    </xf>
    <xf numFmtId="0" fontId="13" fillId="0" borderId="11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13" fillId="0" borderId="30" xfId="0" applyFont="1" applyBorder="1" applyAlignment="1" applyProtection="1">
      <alignment horizontal="center"/>
      <protection locked="0"/>
    </xf>
    <xf numFmtId="0" fontId="13" fillId="0" borderId="11" xfId="0" applyFont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30" xfId="0" applyFont="1" applyBorder="1" applyAlignment="1" applyProtection="1">
      <alignment horizontal="left"/>
      <protection locked="0"/>
    </xf>
    <xf numFmtId="0" fontId="44" fillId="0" borderId="11" xfId="0" applyFont="1" applyBorder="1" applyAlignment="1">
      <alignment horizontal="left"/>
    </xf>
    <xf numFmtId="0" fontId="44" fillId="0" borderId="0" xfId="0" applyFont="1" applyBorder="1" applyAlignment="1">
      <alignment horizontal="left"/>
    </xf>
    <xf numFmtId="0" fontId="44" fillId="0" borderId="30" xfId="0" applyFont="1" applyBorder="1" applyAlignment="1">
      <alignment horizontal="left"/>
    </xf>
    <xf numFmtId="0" fontId="7" fillId="0" borderId="11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30" xfId="0" applyFont="1" applyBorder="1" applyAlignment="1">
      <alignment horizontal="left" wrapText="1"/>
    </xf>
    <xf numFmtId="1" fontId="7" fillId="0" borderId="11" xfId="0" applyNumberFormat="1" applyFont="1" applyBorder="1" applyAlignment="1" applyProtection="1">
      <alignment horizontal="center"/>
      <protection hidden="1"/>
    </xf>
    <xf numFmtId="1" fontId="7" fillId="0" borderId="0" xfId="0" applyNumberFormat="1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7" fillId="0" borderId="30" xfId="0" applyFont="1" applyBorder="1" applyAlignment="1" applyProtection="1">
      <alignment horizontal="center"/>
      <protection hidden="1"/>
    </xf>
    <xf numFmtId="0" fontId="10" fillId="0" borderId="16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1" fontId="13" fillId="0" borderId="11" xfId="0" applyNumberFormat="1" applyFont="1" applyBorder="1" applyAlignment="1" applyProtection="1">
      <alignment horizontal="left" vertical="top" wrapText="1"/>
      <protection locked="0"/>
    </xf>
    <xf numFmtId="1" fontId="13" fillId="0" borderId="0" xfId="0" applyNumberFormat="1" applyFont="1" applyBorder="1" applyAlignment="1" applyProtection="1">
      <alignment horizontal="left" vertical="top" wrapText="1"/>
      <protection locked="0"/>
    </xf>
    <xf numFmtId="1" fontId="13" fillId="0" borderId="30" xfId="0" applyNumberFormat="1" applyFont="1" applyBorder="1" applyAlignment="1" applyProtection="1">
      <alignment horizontal="left" vertical="top" wrapText="1"/>
      <protection locked="0"/>
    </xf>
    <xf numFmtId="1" fontId="13" fillId="0" borderId="0" xfId="0" applyNumberFormat="1" applyFont="1" applyAlignment="1" applyProtection="1">
      <alignment horizontal="left" wrapText="1"/>
      <protection hidden="1"/>
    </xf>
    <xf numFmtId="1" fontId="14" fillId="0" borderId="11" xfId="0" applyNumberFormat="1" applyFont="1" applyBorder="1" applyAlignment="1">
      <alignment horizontal="left" vertical="center" wrapText="1"/>
    </xf>
    <xf numFmtId="1" fontId="14" fillId="0" borderId="0" xfId="0" applyNumberFormat="1" applyFont="1" applyBorder="1" applyAlignment="1">
      <alignment horizontal="left" vertical="center" wrapText="1"/>
    </xf>
    <xf numFmtId="1" fontId="14" fillId="0" borderId="30" xfId="0" applyNumberFormat="1" applyFont="1" applyBorder="1" applyAlignment="1">
      <alignment horizontal="left" vertical="center" wrapText="1"/>
    </xf>
    <xf numFmtId="1" fontId="12" fillId="4" borderId="11" xfId="0" applyNumberFormat="1" applyFont="1" applyFill="1" applyBorder="1" applyAlignment="1">
      <alignment vertical="top" wrapText="1"/>
    </xf>
    <xf numFmtId="1" fontId="12" fillId="4" borderId="0" xfId="0" applyNumberFormat="1" applyFont="1" applyFill="1" applyBorder="1" applyAlignment="1">
      <alignment vertical="top" wrapText="1"/>
    </xf>
    <xf numFmtId="1" fontId="12" fillId="4" borderId="30" xfId="0" applyNumberFormat="1" applyFont="1" applyFill="1" applyBorder="1" applyAlignment="1">
      <alignment vertical="top" wrapText="1"/>
    </xf>
    <xf numFmtId="1" fontId="12" fillId="4" borderId="11" xfId="0" applyNumberFormat="1" applyFont="1" applyFill="1" applyBorder="1" applyAlignment="1">
      <alignment horizontal="left" vertical="top" wrapText="1"/>
    </xf>
    <xf numFmtId="1" fontId="12" fillId="4" borderId="0" xfId="0" applyNumberFormat="1" applyFont="1" applyFill="1" applyBorder="1" applyAlignment="1">
      <alignment horizontal="left" vertical="top" wrapText="1"/>
    </xf>
    <xf numFmtId="1" fontId="12" fillId="4" borderId="30" xfId="0" applyNumberFormat="1" applyFont="1" applyFill="1" applyBorder="1" applyAlignment="1">
      <alignment horizontal="left" vertical="top" wrapText="1"/>
    </xf>
    <xf numFmtId="1" fontId="13" fillId="4" borderId="11" xfId="0" applyNumberFormat="1" applyFont="1" applyFill="1" applyBorder="1" applyAlignment="1">
      <alignment horizontal="left" vertical="top" wrapText="1"/>
    </xf>
    <xf numFmtId="1" fontId="13" fillId="4" borderId="0" xfId="0" applyNumberFormat="1" applyFont="1" applyFill="1" applyBorder="1" applyAlignment="1">
      <alignment horizontal="left" vertical="top" wrapText="1"/>
    </xf>
    <xf numFmtId="1" fontId="13" fillId="4" borderId="30" xfId="0" applyNumberFormat="1" applyFont="1" applyFill="1" applyBorder="1" applyAlignment="1">
      <alignment horizontal="left" vertical="top" wrapText="1"/>
    </xf>
    <xf numFmtId="1" fontId="13" fillId="4" borderId="19" xfId="0" applyNumberFormat="1" applyFont="1" applyFill="1" applyBorder="1" applyAlignment="1">
      <alignment horizontal="left" vertical="top" wrapText="1"/>
    </xf>
    <xf numFmtId="1" fontId="13" fillId="4" borderId="20" xfId="0" applyNumberFormat="1" applyFont="1" applyFill="1" applyBorder="1" applyAlignment="1">
      <alignment horizontal="left" vertical="top" wrapText="1"/>
    </xf>
    <xf numFmtId="1" fontId="12" fillId="4" borderId="20" xfId="0" applyNumberFormat="1" applyFont="1" applyFill="1" applyBorder="1" applyAlignment="1">
      <alignment horizontal="left" vertical="top" wrapText="1"/>
    </xf>
    <xf numFmtId="1" fontId="12" fillId="4" borderId="21" xfId="0" applyNumberFormat="1" applyFont="1" applyFill="1" applyBorder="1" applyAlignment="1">
      <alignment horizontal="left" vertical="top" wrapText="1"/>
    </xf>
    <xf numFmtId="1" fontId="12" fillId="4" borderId="16" xfId="0" applyNumberFormat="1" applyFont="1" applyFill="1" applyBorder="1" applyAlignment="1">
      <alignment horizontal="left" vertical="center"/>
    </xf>
    <xf numFmtId="1" fontId="12" fillId="4" borderId="17" xfId="0" applyNumberFormat="1" applyFont="1" applyFill="1" applyBorder="1" applyAlignment="1">
      <alignment horizontal="left" vertical="center"/>
    </xf>
    <xf numFmtId="1" fontId="13" fillId="4" borderId="17" xfId="0" applyNumberFormat="1" applyFont="1" applyFill="1" applyBorder="1" applyAlignment="1">
      <alignment horizontal="left" vertical="center"/>
    </xf>
    <xf numFmtId="1" fontId="13" fillId="4" borderId="18" xfId="0" applyNumberFormat="1" applyFont="1" applyFill="1" applyBorder="1" applyAlignment="1">
      <alignment horizontal="left" vertical="center"/>
    </xf>
    <xf numFmtId="1" fontId="13" fillId="4" borderId="11" xfId="0" applyNumberFormat="1" applyFont="1" applyFill="1" applyBorder="1" applyAlignment="1">
      <alignment horizontal="left" vertical="center" wrapText="1"/>
    </xf>
    <xf numFmtId="1" fontId="13" fillId="4" borderId="0" xfId="0" applyNumberFormat="1" applyFont="1" applyFill="1" applyBorder="1" applyAlignment="1">
      <alignment horizontal="left" vertical="center" wrapText="1"/>
    </xf>
    <xf numFmtId="1" fontId="13" fillId="4" borderId="30" xfId="0" applyNumberFormat="1" applyFont="1" applyFill="1" applyBorder="1" applyAlignment="1">
      <alignment horizontal="left" vertical="center" wrapText="1"/>
    </xf>
    <xf numFmtId="1" fontId="13" fillId="4" borderId="11" xfId="0" applyNumberFormat="1" applyFont="1" applyFill="1" applyBorder="1" applyAlignment="1">
      <alignment vertical="center" wrapText="1"/>
    </xf>
    <xf numFmtId="1" fontId="13" fillId="4" borderId="0" xfId="0" applyNumberFormat="1" applyFont="1" applyFill="1" applyBorder="1" applyAlignment="1">
      <alignment vertical="center" wrapText="1"/>
    </xf>
    <xf numFmtId="1" fontId="13" fillId="4" borderId="30" xfId="0" applyNumberFormat="1" applyFont="1" applyFill="1" applyBorder="1" applyAlignment="1">
      <alignment vertical="center" wrapText="1"/>
    </xf>
    <xf numFmtId="1" fontId="14" fillId="0" borderId="3" xfId="0" applyNumberFormat="1" applyFont="1" applyBorder="1" applyAlignment="1">
      <alignment horizontal="left" vertical="center"/>
    </xf>
    <xf numFmtId="1" fontId="13" fillId="0" borderId="3" xfId="0" applyNumberFormat="1" applyFont="1" applyBorder="1" applyAlignment="1">
      <alignment horizontal="left" shrinkToFit="1"/>
    </xf>
    <xf numFmtId="1" fontId="37" fillId="16" borderId="0" xfId="0" applyNumberFormat="1" applyFont="1" applyFill="1" applyAlignment="1">
      <alignment horizontal="left" vertical="center" wrapText="1"/>
    </xf>
    <xf numFmtId="1" fontId="13" fillId="14" borderId="3" xfId="0" applyNumberFormat="1" applyFont="1" applyFill="1" applyBorder="1" applyAlignment="1" applyProtection="1">
      <alignment horizontal="center"/>
      <protection locked="0"/>
    </xf>
    <xf numFmtId="1" fontId="12" fillId="0" borderId="8" xfId="0" applyNumberFormat="1" applyFont="1" applyBorder="1" applyAlignment="1">
      <alignment horizontal="center" vertical="center" wrapText="1"/>
    </xf>
    <xf numFmtId="1" fontId="12" fillId="0" borderId="9" xfId="0" applyNumberFormat="1" applyFont="1" applyBorder="1" applyAlignment="1">
      <alignment horizontal="center" vertical="center" wrapText="1"/>
    </xf>
    <xf numFmtId="1" fontId="12" fillId="0" borderId="10" xfId="0" applyNumberFormat="1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left" vertical="center" shrinkToFit="1"/>
    </xf>
    <xf numFmtId="1" fontId="13" fillId="0" borderId="3" xfId="0" applyNumberFormat="1" applyFont="1" applyBorder="1" applyAlignment="1">
      <alignment horizontal="left" vertical="center" wrapText="1"/>
    </xf>
    <xf numFmtId="1" fontId="13" fillId="4" borderId="3" xfId="0" applyNumberFormat="1" applyFont="1" applyFill="1" applyBorder="1" applyAlignment="1">
      <alignment horizontal="left" shrinkToFit="1"/>
    </xf>
    <xf numFmtId="1" fontId="13" fillId="9" borderId="4" xfId="0" applyNumberFormat="1" applyFont="1" applyFill="1" applyBorder="1" applyAlignment="1" applyProtection="1">
      <alignment horizontal="center"/>
      <protection locked="0"/>
    </xf>
    <xf numFmtId="1" fontId="13" fillId="14" borderId="2" xfId="0" applyNumberFormat="1" applyFont="1" applyFill="1" applyBorder="1" applyAlignment="1">
      <alignment horizontal="center"/>
    </xf>
    <xf numFmtId="1" fontId="15" fillId="0" borderId="11" xfId="0" applyNumberFormat="1" applyFont="1" applyBorder="1" applyAlignment="1">
      <alignment horizontal="left" vertical="center" wrapText="1" shrinkToFit="1"/>
    </xf>
    <xf numFmtId="1" fontId="15" fillId="0" borderId="0" xfId="0" applyNumberFormat="1" applyFont="1" applyBorder="1" applyAlignment="1">
      <alignment horizontal="left" vertical="center" wrapText="1" shrinkToFit="1"/>
    </xf>
    <xf numFmtId="1" fontId="15" fillId="0" borderId="30" xfId="0" applyNumberFormat="1" applyFont="1" applyBorder="1" applyAlignment="1">
      <alignment horizontal="left" vertical="center" wrapText="1" shrinkToFit="1"/>
    </xf>
    <xf numFmtId="1" fontId="15" fillId="0" borderId="16" xfId="0" applyNumberFormat="1" applyFont="1" applyBorder="1" applyAlignment="1">
      <alignment horizontal="left" vertical="center" wrapText="1" shrinkToFit="1"/>
    </xf>
    <xf numFmtId="1" fontId="15" fillId="0" borderId="17" xfId="0" applyNumberFormat="1" applyFont="1" applyBorder="1" applyAlignment="1">
      <alignment horizontal="left" vertical="center" wrapText="1" shrinkToFit="1"/>
    </xf>
    <xf numFmtId="1" fontId="15" fillId="0" borderId="18" xfId="0" applyNumberFormat="1" applyFont="1" applyBorder="1" applyAlignment="1">
      <alignment horizontal="left" vertical="center" wrapText="1" shrinkToFit="1"/>
    </xf>
    <xf numFmtId="1" fontId="15" fillId="0" borderId="19" xfId="0" applyNumberFormat="1" applyFont="1" applyBorder="1" applyAlignment="1">
      <alignment horizontal="left" vertical="center" wrapText="1" shrinkToFit="1"/>
    </xf>
    <xf numFmtId="1" fontId="15" fillId="0" borderId="20" xfId="0" applyNumberFormat="1" applyFont="1" applyBorder="1" applyAlignment="1">
      <alignment horizontal="left" vertical="center" wrapText="1" shrinkToFit="1"/>
    </xf>
    <xf numFmtId="1" fontId="15" fillId="0" borderId="21" xfId="0" applyNumberFormat="1" applyFont="1" applyBorder="1" applyAlignment="1">
      <alignment horizontal="left" vertical="center" wrapText="1" shrinkToFit="1"/>
    </xf>
    <xf numFmtId="1" fontId="13" fillId="9" borderId="3" xfId="0" applyNumberFormat="1" applyFont="1" applyFill="1" applyBorder="1" applyAlignment="1" applyProtection="1">
      <alignment horizontal="center"/>
      <protection locked="0"/>
    </xf>
    <xf numFmtId="1" fontId="12" fillId="0" borderId="16" xfId="0" applyNumberFormat="1" applyFont="1" applyBorder="1" applyAlignment="1">
      <alignment horizontal="left" vertical="center"/>
    </xf>
    <xf numFmtId="1" fontId="12" fillId="0" borderId="17" xfId="0" applyNumberFormat="1" applyFont="1" applyBorder="1" applyAlignment="1">
      <alignment horizontal="left" vertical="center"/>
    </xf>
    <xf numFmtId="1" fontId="12" fillId="0" borderId="18" xfId="0" applyNumberFormat="1" applyFont="1" applyBorder="1" applyAlignment="1">
      <alignment horizontal="left" vertical="center"/>
    </xf>
    <xf numFmtId="1" fontId="12" fillId="0" borderId="3" xfId="0" applyNumberFormat="1" applyFont="1" applyBorder="1" applyAlignment="1">
      <alignment horizontal="left" shrinkToFit="1"/>
    </xf>
    <xf numFmtId="1" fontId="12" fillId="0" borderId="4" xfId="0" applyNumberFormat="1" applyFont="1" applyBorder="1" applyAlignment="1">
      <alignment horizontal="left" shrinkToFit="1"/>
    </xf>
    <xf numFmtId="1" fontId="13" fillId="4" borderId="19" xfId="0" applyNumberFormat="1" applyFont="1" applyFill="1" applyBorder="1" applyAlignment="1">
      <alignment vertical="center" wrapText="1"/>
    </xf>
    <xf numFmtId="1" fontId="13" fillId="4" borderId="20" xfId="0" applyNumberFormat="1" applyFont="1" applyFill="1" applyBorder="1" applyAlignment="1">
      <alignment vertical="center" wrapText="1"/>
    </xf>
    <xf numFmtId="1" fontId="13" fillId="4" borderId="21" xfId="0" applyNumberFormat="1" applyFont="1" applyFill="1" applyBorder="1" applyAlignment="1">
      <alignment vertical="center" wrapText="1"/>
    </xf>
    <xf numFmtId="1" fontId="12" fillId="4" borderId="16" xfId="0" applyNumberFormat="1" applyFont="1" applyFill="1" applyBorder="1" applyAlignment="1">
      <alignment vertical="center" wrapText="1"/>
    </xf>
    <xf numFmtId="1" fontId="12" fillId="4" borderId="17" xfId="0" applyNumberFormat="1" applyFont="1" applyFill="1" applyBorder="1" applyAlignment="1">
      <alignment vertical="center" wrapText="1"/>
    </xf>
    <xf numFmtId="1" fontId="13" fillId="4" borderId="17" xfId="0" applyNumberFormat="1" applyFont="1" applyFill="1" applyBorder="1" applyAlignment="1">
      <alignment vertical="center" wrapText="1"/>
    </xf>
    <xf numFmtId="1" fontId="13" fillId="4" borderId="18" xfId="0" applyNumberFormat="1" applyFont="1" applyFill="1" applyBorder="1" applyAlignment="1">
      <alignment vertical="center" wrapText="1"/>
    </xf>
    <xf numFmtId="1" fontId="12" fillId="4" borderId="11" xfId="0" applyNumberFormat="1" applyFont="1" applyFill="1" applyBorder="1" applyAlignment="1">
      <alignment vertical="center" wrapText="1"/>
    </xf>
    <xf numFmtId="1" fontId="12" fillId="4" borderId="0" xfId="0" applyNumberFormat="1" applyFont="1" applyFill="1" applyBorder="1" applyAlignment="1">
      <alignment vertical="center" wrapText="1"/>
    </xf>
    <xf numFmtId="1" fontId="12" fillId="4" borderId="30" xfId="0" applyNumberFormat="1" applyFont="1" applyFill="1" applyBorder="1" applyAlignment="1">
      <alignment vertical="center" wrapText="1"/>
    </xf>
    <xf numFmtId="1" fontId="12" fillId="4" borderId="0" xfId="0" applyNumberFormat="1" applyFont="1" applyFill="1" applyBorder="1" applyAlignment="1">
      <alignment horizontal="left" vertical="center" wrapText="1"/>
    </xf>
    <xf numFmtId="1" fontId="12" fillId="4" borderId="30" xfId="0" applyNumberFormat="1" applyFont="1" applyFill="1" applyBorder="1" applyAlignment="1">
      <alignment horizontal="left" vertical="center" wrapText="1"/>
    </xf>
    <xf numFmtId="1" fontId="13" fillId="4" borderId="19" xfId="0" applyNumberFormat="1" applyFont="1" applyFill="1" applyBorder="1" applyAlignment="1">
      <alignment horizontal="left" vertical="center" wrapText="1"/>
    </xf>
    <xf numFmtId="1" fontId="13" fillId="4" borderId="20" xfId="0" applyNumberFormat="1" applyFont="1" applyFill="1" applyBorder="1" applyAlignment="1">
      <alignment horizontal="left" vertical="center" wrapText="1"/>
    </xf>
    <xf numFmtId="1" fontId="12" fillId="4" borderId="20" xfId="0" applyNumberFormat="1" applyFont="1" applyFill="1" applyBorder="1" applyAlignment="1">
      <alignment horizontal="left" vertical="center" wrapText="1"/>
    </xf>
    <xf numFmtId="1" fontId="12" fillId="4" borderId="21" xfId="0" applyNumberFormat="1" applyFont="1" applyFill="1" applyBorder="1" applyAlignment="1">
      <alignment horizontal="left" vertical="center" wrapText="1"/>
    </xf>
    <xf numFmtId="1" fontId="12" fillId="4" borderId="11" xfId="0" applyNumberFormat="1" applyFont="1" applyFill="1" applyBorder="1" applyAlignment="1">
      <alignment horizontal="left" vertical="center" wrapText="1"/>
    </xf>
    <xf numFmtId="1" fontId="12" fillId="4" borderId="11" xfId="0" applyNumberFormat="1" applyFont="1" applyFill="1" applyBorder="1" applyAlignment="1">
      <alignment horizontal="left" vertical="center"/>
    </xf>
    <xf numFmtId="1" fontId="12" fillId="4" borderId="0" xfId="0" applyNumberFormat="1" applyFont="1" applyFill="1" applyBorder="1" applyAlignment="1">
      <alignment horizontal="left" vertical="center"/>
    </xf>
    <xf numFmtId="1" fontId="13" fillId="4" borderId="0" xfId="0" applyNumberFormat="1" applyFont="1" applyFill="1" applyBorder="1" applyAlignment="1">
      <alignment horizontal="left" vertical="center"/>
    </xf>
    <xf numFmtId="1" fontId="13" fillId="4" borderId="30" xfId="0" applyNumberFormat="1" applyFont="1" applyFill="1" applyBorder="1" applyAlignment="1">
      <alignment horizontal="left" vertical="center"/>
    </xf>
    <xf numFmtId="1" fontId="12" fillId="0" borderId="11" xfId="0" applyNumberFormat="1" applyFont="1" applyBorder="1" applyAlignment="1">
      <alignment horizontal="left" vertical="center" wrapText="1"/>
    </xf>
    <xf numFmtId="1" fontId="13" fillId="0" borderId="0" xfId="0" applyNumberFormat="1" applyFont="1" applyBorder="1" applyAlignment="1">
      <alignment horizontal="left" vertical="center" wrapText="1"/>
    </xf>
    <xf numFmtId="1" fontId="13" fillId="0" borderId="30" xfId="0" applyNumberFormat="1" applyFont="1" applyBorder="1" applyAlignment="1">
      <alignment horizontal="left" vertical="center" wrapText="1"/>
    </xf>
    <xf numFmtId="1" fontId="13" fillId="0" borderId="11" xfId="0" applyNumberFormat="1" applyFont="1" applyBorder="1" applyAlignment="1">
      <alignment horizontal="left" vertical="center" wrapText="1"/>
    </xf>
    <xf numFmtId="1" fontId="13" fillId="0" borderId="11" xfId="0" applyNumberFormat="1" applyFont="1" applyBorder="1" applyAlignment="1">
      <alignment vertical="center" wrapText="1"/>
    </xf>
    <xf numFmtId="1" fontId="13" fillId="0" borderId="0" xfId="0" applyNumberFormat="1" applyFont="1" applyBorder="1" applyAlignment="1">
      <alignment vertical="center" wrapText="1"/>
    </xf>
    <xf numFmtId="1" fontId="13" fillId="0" borderId="30" xfId="0" applyNumberFormat="1" applyFont="1" applyBorder="1" applyAlignment="1">
      <alignment vertical="center" wrapText="1"/>
    </xf>
    <xf numFmtId="1" fontId="13" fillId="4" borderId="11" xfId="0" applyNumberFormat="1" applyFont="1" applyFill="1" applyBorder="1" applyAlignment="1">
      <alignment vertical="top" wrapText="1"/>
    </xf>
    <xf numFmtId="1" fontId="13" fillId="4" borderId="0" xfId="0" applyNumberFormat="1" applyFont="1" applyFill="1" applyBorder="1" applyAlignment="1">
      <alignment vertical="top" wrapText="1"/>
    </xf>
    <xf numFmtId="1" fontId="13" fillId="4" borderId="30" xfId="0" applyNumberFormat="1" applyFont="1" applyFill="1" applyBorder="1" applyAlignment="1">
      <alignment vertical="top" wrapText="1"/>
    </xf>
    <xf numFmtId="1" fontId="13" fillId="4" borderId="19" xfId="0" applyNumberFormat="1" applyFont="1" applyFill="1" applyBorder="1" applyAlignment="1">
      <alignment vertical="top" wrapText="1"/>
    </xf>
    <xf numFmtId="1" fontId="13" fillId="4" borderId="20" xfId="0" applyNumberFormat="1" applyFont="1" applyFill="1" applyBorder="1" applyAlignment="1">
      <alignment vertical="top" wrapText="1"/>
    </xf>
    <xf numFmtId="1" fontId="12" fillId="4" borderId="20" xfId="0" applyNumberFormat="1" applyFont="1" applyFill="1" applyBorder="1" applyAlignment="1">
      <alignment vertical="top" wrapText="1"/>
    </xf>
    <xf numFmtId="1" fontId="12" fillId="4" borderId="21" xfId="0" applyNumberFormat="1" applyFont="1" applyFill="1" applyBorder="1" applyAlignment="1">
      <alignment vertical="top" wrapText="1"/>
    </xf>
    <xf numFmtId="1" fontId="13" fillId="4" borderId="16" xfId="0" applyNumberFormat="1" applyFont="1" applyFill="1" applyBorder="1" applyAlignment="1">
      <alignment vertical="top" wrapText="1"/>
    </xf>
    <xf numFmtId="1" fontId="13" fillId="4" borderId="17" xfId="0" applyNumberFormat="1" applyFont="1" applyFill="1" applyBorder="1" applyAlignment="1">
      <alignment vertical="top" wrapText="1"/>
    </xf>
    <xf numFmtId="1" fontId="13" fillId="4" borderId="18" xfId="0" applyNumberFormat="1" applyFont="1" applyFill="1" applyBorder="1" applyAlignment="1">
      <alignment vertical="top" wrapText="1"/>
    </xf>
    <xf numFmtId="1" fontId="14" fillId="0" borderId="19" xfId="0" applyNumberFormat="1" applyFont="1" applyBorder="1" applyAlignment="1">
      <alignment horizontal="left" vertical="center" wrapText="1"/>
    </xf>
    <xf numFmtId="1" fontId="14" fillId="0" borderId="20" xfId="0" applyNumberFormat="1" applyFont="1" applyBorder="1" applyAlignment="1">
      <alignment horizontal="left" vertical="center" wrapText="1"/>
    </xf>
    <xf numFmtId="1" fontId="14" fillId="0" borderId="21" xfId="0" applyNumberFormat="1" applyFont="1" applyBorder="1" applyAlignment="1">
      <alignment horizontal="left" vertical="center" wrapText="1"/>
    </xf>
    <xf numFmtId="1" fontId="12" fillId="0" borderId="11" xfId="0" applyNumberFormat="1" applyFont="1" applyBorder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1" fontId="12" fillId="0" borderId="30" xfId="0" applyNumberFormat="1" applyFont="1" applyBorder="1" applyAlignment="1" applyProtection="1">
      <alignment horizontal="center"/>
      <protection hidden="1"/>
    </xf>
    <xf numFmtId="1" fontId="13" fillId="0" borderId="11" xfId="0" applyNumberFormat="1" applyFont="1" applyBorder="1" applyAlignment="1" applyProtection="1">
      <alignment horizontal="center"/>
      <protection locked="0"/>
    </xf>
    <xf numFmtId="1" fontId="13" fillId="0" borderId="0" xfId="0" applyNumberFormat="1" applyFont="1" applyBorder="1" applyAlignment="1" applyProtection="1">
      <alignment horizontal="center"/>
      <protection locked="0"/>
    </xf>
    <xf numFmtId="1" fontId="13" fillId="0" borderId="30" xfId="0" applyNumberFormat="1" applyFont="1" applyBorder="1" applyAlignment="1" applyProtection="1">
      <alignment horizontal="center"/>
      <protection locked="0"/>
    </xf>
    <xf numFmtId="1" fontId="36" fillId="0" borderId="0" xfId="0" applyNumberFormat="1" applyFont="1" applyAlignment="1">
      <alignment horizontal="center"/>
    </xf>
    <xf numFmtId="1" fontId="12" fillId="0" borderId="11" xfId="0" applyNumberFormat="1" applyFont="1" applyBorder="1" applyAlignment="1" applyProtection="1">
      <alignment horizontal="left"/>
      <protection locked="0"/>
    </xf>
    <xf numFmtId="1" fontId="12" fillId="0" borderId="0" xfId="0" applyNumberFormat="1" applyFont="1" applyBorder="1" applyAlignment="1" applyProtection="1">
      <alignment horizontal="left"/>
      <protection locked="0"/>
    </xf>
    <xf numFmtId="1" fontId="13" fillId="0" borderId="11" xfId="0" applyNumberFormat="1" applyFont="1" applyBorder="1" applyAlignment="1" applyProtection="1">
      <alignment horizontal="left" wrapText="1"/>
      <protection locked="0"/>
    </xf>
    <xf numFmtId="1" fontId="13" fillId="0" borderId="0" xfId="0" applyNumberFormat="1" applyFont="1" applyBorder="1" applyAlignment="1" applyProtection="1">
      <alignment horizontal="left" wrapText="1"/>
      <protection locked="0"/>
    </xf>
    <xf numFmtId="1" fontId="13" fillId="0" borderId="30" xfId="0" applyNumberFormat="1" applyFont="1" applyBorder="1" applyAlignment="1" applyProtection="1">
      <alignment horizontal="left" wrapText="1"/>
      <protection locked="0"/>
    </xf>
    <xf numFmtId="1" fontId="12" fillId="0" borderId="11" xfId="0" applyNumberFormat="1" applyFont="1" applyBorder="1" applyAlignment="1">
      <alignment horizontal="left" shrinkToFit="1"/>
    </xf>
    <xf numFmtId="1" fontId="12" fillId="0" borderId="0" xfId="0" applyNumberFormat="1" applyFont="1" applyBorder="1" applyAlignment="1">
      <alignment horizontal="left" shrinkToFit="1"/>
    </xf>
    <xf numFmtId="1" fontId="12" fillId="0" borderId="30" xfId="0" applyNumberFormat="1" applyFont="1" applyBorder="1" applyAlignment="1">
      <alignment horizontal="left" shrinkToFit="1"/>
    </xf>
    <xf numFmtId="1" fontId="13" fillId="0" borderId="11" xfId="0" applyNumberFormat="1" applyFont="1" applyBorder="1" applyAlignment="1" applyProtection="1">
      <alignment horizontal="center" shrinkToFit="1"/>
      <protection locked="0"/>
    </xf>
    <xf numFmtId="1" fontId="13" fillId="0" borderId="0" xfId="0" applyNumberFormat="1" applyFont="1" applyBorder="1" applyAlignment="1" applyProtection="1">
      <alignment horizontal="center" shrinkToFit="1"/>
      <protection locked="0"/>
    </xf>
    <xf numFmtId="1" fontId="13" fillId="0" borderId="30" xfId="0" applyNumberFormat="1" applyFont="1" applyBorder="1" applyAlignment="1" applyProtection="1">
      <alignment horizontal="center" shrinkToFit="1"/>
      <protection locked="0"/>
    </xf>
    <xf numFmtId="1" fontId="12" fillId="0" borderId="11" xfId="0" applyNumberFormat="1" applyFont="1" applyBorder="1" applyAlignment="1">
      <alignment horizontal="left" vertical="center"/>
    </xf>
    <xf numFmtId="1" fontId="12" fillId="0" borderId="0" xfId="0" applyNumberFormat="1" applyFont="1" applyBorder="1" applyAlignment="1">
      <alignment horizontal="left" vertical="center"/>
    </xf>
    <xf numFmtId="1" fontId="13" fillId="0" borderId="0" xfId="0" applyNumberFormat="1" applyFont="1" applyBorder="1" applyAlignment="1">
      <alignment horizontal="left" vertical="center"/>
    </xf>
    <xf numFmtId="1" fontId="13" fillId="0" borderId="30" xfId="0" applyNumberFormat="1" applyFont="1" applyBorder="1" applyAlignment="1">
      <alignment horizontal="left" vertical="center"/>
    </xf>
    <xf numFmtId="1" fontId="13" fillId="0" borderId="0" xfId="0" applyNumberFormat="1" applyFont="1" applyAlignment="1">
      <alignment horizontal="left" vertical="center" wrapText="1"/>
    </xf>
    <xf numFmtId="1" fontId="13" fillId="0" borderId="19" xfId="0" applyNumberFormat="1" applyFont="1" applyBorder="1" applyAlignment="1">
      <alignment horizontal="left" vertical="center" wrapText="1"/>
    </xf>
    <xf numFmtId="1" fontId="13" fillId="0" borderId="20" xfId="0" applyNumberFormat="1" applyFont="1" applyBorder="1" applyAlignment="1">
      <alignment horizontal="left" vertical="center" wrapText="1"/>
    </xf>
    <xf numFmtId="1" fontId="13" fillId="0" borderId="21" xfId="0" applyNumberFormat="1" applyFont="1" applyBorder="1" applyAlignment="1">
      <alignment horizontal="left" vertical="center" wrapText="1"/>
    </xf>
    <xf numFmtId="1" fontId="12" fillId="0" borderId="7" xfId="0" applyNumberFormat="1" applyFont="1" applyBorder="1" applyAlignment="1">
      <alignment horizontal="center" vertical="center"/>
    </xf>
    <xf numFmtId="1" fontId="12" fillId="0" borderId="6" xfId="0" applyNumberFormat="1" applyFont="1" applyBorder="1" applyAlignment="1">
      <alignment horizontal="center" vertical="center"/>
    </xf>
    <xf numFmtId="1" fontId="12" fillId="0" borderId="16" xfId="0" applyNumberFormat="1" applyFont="1" applyBorder="1" applyAlignment="1">
      <alignment horizontal="center" vertical="center"/>
    </xf>
    <xf numFmtId="1" fontId="12" fillId="0" borderId="17" xfId="0" applyNumberFormat="1" applyFont="1" applyBorder="1" applyAlignment="1">
      <alignment horizontal="center" vertical="center"/>
    </xf>
    <xf numFmtId="1" fontId="12" fillId="0" borderId="18" xfId="0" applyNumberFormat="1" applyFont="1" applyBorder="1" applyAlignment="1">
      <alignment horizontal="center" vertical="center"/>
    </xf>
    <xf numFmtId="1" fontId="12" fillId="0" borderId="19" xfId="0" applyNumberFormat="1" applyFont="1" applyBorder="1" applyAlignment="1">
      <alignment horizontal="center" vertical="center"/>
    </xf>
    <xf numFmtId="1" fontId="12" fillId="0" borderId="20" xfId="0" applyNumberFormat="1" applyFont="1" applyBorder="1" applyAlignment="1">
      <alignment horizontal="center" vertical="center"/>
    </xf>
    <xf numFmtId="1" fontId="12" fillId="0" borderId="21" xfId="0" applyNumberFormat="1" applyFont="1" applyBorder="1" applyAlignment="1">
      <alignment horizontal="center" vertical="center"/>
    </xf>
    <xf numFmtId="1" fontId="12" fillId="0" borderId="8" xfId="0" applyNumberFormat="1" applyFont="1" applyBorder="1" applyAlignment="1">
      <alignment horizontal="center" wrapText="1"/>
    </xf>
    <xf numFmtId="1" fontId="12" fillId="0" borderId="9" xfId="0" applyNumberFormat="1" applyFont="1" applyBorder="1" applyAlignment="1">
      <alignment horizontal="center" wrapText="1"/>
    </xf>
    <xf numFmtId="1" fontId="12" fillId="0" borderId="10" xfId="0" applyNumberFormat="1" applyFont="1" applyBorder="1" applyAlignment="1">
      <alignment horizontal="center" wrapText="1"/>
    </xf>
    <xf numFmtId="1" fontId="12" fillId="0" borderId="16" xfId="0" applyNumberFormat="1" applyFont="1" applyBorder="1" applyAlignment="1" applyProtection="1">
      <alignment horizontal="left" shrinkToFit="1"/>
      <protection locked="0"/>
    </xf>
    <xf numFmtId="1" fontId="12" fillId="0" borderId="17" xfId="0" applyNumberFormat="1" applyFont="1" applyBorder="1" applyAlignment="1" applyProtection="1">
      <alignment horizontal="left" shrinkToFit="1"/>
      <protection locked="0"/>
    </xf>
    <xf numFmtId="1" fontId="12" fillId="0" borderId="18" xfId="0" applyNumberFormat="1" applyFont="1" applyBorder="1" applyAlignment="1" applyProtection="1">
      <alignment horizontal="left" shrinkToFit="1"/>
      <protection locked="0"/>
    </xf>
    <xf numFmtId="1" fontId="13" fillId="0" borderId="11" xfId="0" applyNumberFormat="1" applyFont="1" applyBorder="1" applyAlignment="1" applyProtection="1">
      <alignment horizontal="left" shrinkToFit="1"/>
      <protection locked="0"/>
    </xf>
    <xf numFmtId="1" fontId="13" fillId="0" borderId="0" xfId="0" applyNumberFormat="1" applyFont="1" applyBorder="1" applyAlignment="1" applyProtection="1">
      <alignment horizontal="left" shrinkToFit="1"/>
      <protection locked="0"/>
    </xf>
    <xf numFmtId="1" fontId="13" fillId="0" borderId="8" xfId="0" applyNumberFormat="1" applyFont="1" applyBorder="1" applyAlignment="1" applyProtection="1">
      <alignment horizontal="left"/>
      <protection hidden="1"/>
    </xf>
    <xf numFmtId="1" fontId="13" fillId="0" borderId="9" xfId="0" applyNumberFormat="1" applyFont="1" applyBorder="1" applyAlignment="1" applyProtection="1">
      <alignment horizontal="left"/>
      <protection hidden="1"/>
    </xf>
    <xf numFmtId="1" fontId="13" fillId="0" borderId="10" xfId="0" applyNumberFormat="1" applyFont="1" applyBorder="1" applyAlignment="1" applyProtection="1">
      <alignment horizontal="left"/>
      <protection hidden="1"/>
    </xf>
    <xf numFmtId="1" fontId="13" fillId="0" borderId="1" xfId="0" applyNumberFormat="1" applyFont="1" applyBorder="1" applyAlignment="1" applyProtection="1">
      <alignment horizontal="center"/>
      <protection hidden="1"/>
    </xf>
    <xf numFmtId="1" fontId="13" fillId="0" borderId="17" xfId="0" applyNumberFormat="1" applyFont="1" applyBorder="1" applyAlignment="1" applyProtection="1">
      <alignment horizontal="left"/>
      <protection hidden="1"/>
    </xf>
    <xf numFmtId="1" fontId="13" fillId="0" borderId="30" xfId="0" applyNumberFormat="1" applyFont="1" applyBorder="1" applyAlignment="1" applyProtection="1">
      <alignment horizontal="center" vertical="center" wrapText="1" shrinkToFit="1"/>
      <protection hidden="1"/>
    </xf>
    <xf numFmtId="1" fontId="33" fillId="0" borderId="21" xfId="0" applyNumberFormat="1" applyFont="1" applyBorder="1" applyAlignment="1" applyProtection="1">
      <alignment horizontal="center" vertical="center" wrapText="1" shrinkToFit="1"/>
      <protection hidden="1"/>
    </xf>
    <xf numFmtId="2" fontId="33" fillId="0" borderId="1" xfId="0" applyNumberFormat="1" applyFont="1" applyBorder="1" applyAlignment="1" applyProtection="1">
      <alignment horizontal="center" vertical="center" wrapText="1" shrinkToFit="1"/>
      <protection hidden="1"/>
    </xf>
    <xf numFmtId="1" fontId="13" fillId="0" borderId="20" xfId="0" applyNumberFormat="1" applyFont="1" applyBorder="1" applyAlignment="1" applyProtection="1">
      <alignment horizontal="left"/>
      <protection hidden="1"/>
    </xf>
    <xf numFmtId="1" fontId="13" fillId="0" borderId="20" xfId="0" applyNumberFormat="1" applyFont="1" applyBorder="1" applyAlignment="1" applyProtection="1">
      <alignment vertical="top"/>
      <protection hidden="1"/>
    </xf>
    <xf numFmtId="1" fontId="13" fillId="0" borderId="21" xfId="0" applyNumberFormat="1" applyFont="1" applyBorder="1" applyAlignment="1" applyProtection="1">
      <alignment vertical="top"/>
      <protection hidden="1"/>
    </xf>
    <xf numFmtId="1" fontId="13" fillId="0" borderId="9" xfId="0" applyNumberFormat="1" applyFont="1" applyBorder="1" applyAlignment="1" applyProtection="1">
      <alignment horizontal="center"/>
      <protection hidden="1"/>
    </xf>
    <xf numFmtId="1" fontId="13" fillId="0" borderId="10" xfId="0" applyNumberFormat="1" applyFont="1" applyBorder="1" applyAlignment="1" applyProtection="1">
      <alignment horizontal="center"/>
      <protection hidden="1"/>
    </xf>
    <xf numFmtId="1" fontId="13" fillId="0" borderId="16" xfId="0" applyNumberFormat="1" applyFont="1" applyBorder="1" applyAlignment="1" applyProtection="1">
      <alignment horizontal="left"/>
      <protection hidden="1"/>
    </xf>
    <xf numFmtId="1" fontId="13" fillId="0" borderId="8" xfId="0" applyNumberFormat="1" applyFont="1" applyBorder="1" applyAlignment="1" applyProtection="1">
      <alignment horizontal="left" shrinkToFit="1"/>
      <protection hidden="1"/>
    </xf>
    <xf numFmtId="1" fontId="13" fillId="0" borderId="9" xfId="0" applyNumberFormat="1" applyFont="1" applyBorder="1" applyAlignment="1" applyProtection="1">
      <alignment horizontal="left" shrinkToFit="1"/>
      <protection hidden="1"/>
    </xf>
    <xf numFmtId="1" fontId="13" fillId="0" borderId="8" xfId="0" applyNumberFormat="1" applyFont="1" applyBorder="1" applyAlignment="1" applyProtection="1">
      <alignment horizontal="center"/>
      <protection hidden="1"/>
    </xf>
    <xf numFmtId="1" fontId="13" fillId="0" borderId="10" xfId="0" applyNumberFormat="1" applyFont="1" applyBorder="1" applyAlignment="1" applyProtection="1">
      <alignment horizontal="left" shrinkToFit="1"/>
      <protection hidden="1"/>
    </xf>
    <xf numFmtId="1" fontId="13" fillId="0" borderId="16" xfId="0" applyNumberFormat="1" applyFont="1" applyBorder="1" applyAlignment="1">
      <alignment horizontal="center" vertical="center"/>
    </xf>
    <xf numFmtId="1" fontId="13" fillId="0" borderId="17" xfId="0" applyNumberFormat="1" applyFont="1" applyBorder="1" applyAlignment="1">
      <alignment horizontal="center" vertical="center"/>
    </xf>
    <xf numFmtId="1" fontId="13" fillId="0" borderId="18" xfId="0" applyNumberFormat="1" applyFont="1" applyBorder="1" applyAlignment="1">
      <alignment horizontal="center" vertical="center"/>
    </xf>
    <xf numFmtId="1" fontId="13" fillId="0" borderId="19" xfId="0" applyNumberFormat="1" applyFont="1" applyBorder="1" applyAlignment="1">
      <alignment horizontal="center" vertical="center"/>
    </xf>
    <xf numFmtId="1" fontId="13" fillId="0" borderId="20" xfId="0" applyNumberFormat="1" applyFont="1" applyBorder="1" applyAlignment="1">
      <alignment horizontal="center" vertical="center"/>
    </xf>
    <xf numFmtId="1" fontId="13" fillId="0" borderId="21" xfId="0" applyNumberFormat="1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/>
    </xf>
    <xf numFmtId="1" fontId="13" fillId="0" borderId="19" xfId="0" applyNumberFormat="1" applyFont="1" applyBorder="1" applyAlignment="1">
      <alignment horizontal="center"/>
    </xf>
    <xf numFmtId="1" fontId="13" fillId="0" borderId="21" xfId="0" applyNumberFormat="1" applyFont="1" applyBorder="1" applyAlignment="1">
      <alignment horizontal="center"/>
    </xf>
    <xf numFmtId="1" fontId="13" fillId="0" borderId="17" xfId="0" applyNumberFormat="1" applyFont="1" applyBorder="1" applyAlignment="1">
      <alignment horizontal="left" vertical="center"/>
    </xf>
    <xf numFmtId="1" fontId="13" fillId="0" borderId="18" xfId="0" applyNumberFormat="1" applyFont="1" applyBorder="1" applyAlignment="1">
      <alignment horizontal="left" vertical="center"/>
    </xf>
    <xf numFmtId="1" fontId="13" fillId="0" borderId="19" xfId="0" applyNumberFormat="1" applyFont="1" applyBorder="1" applyAlignment="1">
      <alignment horizontal="left" vertical="top" wrapText="1"/>
    </xf>
    <xf numFmtId="1" fontId="13" fillId="0" borderId="20" xfId="0" applyNumberFormat="1" applyFont="1" applyBorder="1" applyAlignment="1">
      <alignment horizontal="left" vertical="top" wrapText="1"/>
    </xf>
    <xf numFmtId="1" fontId="13" fillId="0" borderId="21" xfId="0" applyNumberFormat="1" applyFont="1" applyBorder="1" applyAlignment="1">
      <alignment horizontal="left" vertical="top" wrapText="1"/>
    </xf>
    <xf numFmtId="1" fontId="13" fillId="4" borderId="21" xfId="0" applyNumberFormat="1" applyFont="1" applyFill="1" applyBorder="1" applyAlignment="1">
      <alignment horizontal="left" vertical="center" wrapText="1"/>
    </xf>
    <xf numFmtId="1" fontId="13" fillId="4" borderId="21" xfId="0" applyNumberFormat="1" applyFont="1" applyFill="1" applyBorder="1" applyAlignment="1">
      <alignment vertical="top" wrapText="1"/>
    </xf>
    <xf numFmtId="1" fontId="12" fillId="4" borderId="18" xfId="0" applyNumberFormat="1" applyFont="1" applyFill="1" applyBorder="1" applyAlignment="1">
      <alignment vertical="center" wrapText="1"/>
    </xf>
    <xf numFmtId="1" fontId="12" fillId="0" borderId="0" xfId="0" applyNumberFormat="1" applyFont="1" applyAlignment="1">
      <alignment horizontal="center"/>
    </xf>
    <xf numFmtId="1" fontId="13" fillId="14" borderId="3" xfId="0" applyNumberFormat="1" applyFont="1" applyFill="1" applyBorder="1" applyAlignment="1">
      <alignment horizontal="center"/>
    </xf>
    <xf numFmtId="0" fontId="42" fillId="0" borderId="8" xfId="0" applyFont="1" applyBorder="1" applyAlignment="1" applyProtection="1">
      <alignment horizontal="center" vertical="center"/>
    </xf>
    <xf numFmtId="0" fontId="42" fillId="0" borderId="10" xfId="0" applyFont="1" applyBorder="1" applyAlignment="1" applyProtection="1">
      <alignment horizontal="center" vertical="center"/>
    </xf>
  </cellXfs>
  <cellStyles count="2">
    <cellStyle name="Comma" xfId="1" builtinId="3"/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66FF"/>
      <color rgb="FFCC00CC"/>
      <color rgb="FFFECCF8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ภาระงานสอน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ช่วงคะแนน!$T$3</c:f>
              <c:strCache>
                <c:ptCount val="1"/>
                <c:pt idx="0">
                  <c:v>คะแนน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ช่วงคะแนน!$S$4:$S$8</c:f>
              <c:numCache>
                <c:formatCode>_(* #,##0.00_);_(* \(#,##0.00\);_(* "-"??_);_(@_)</c:formatCode>
                <c:ptCount val="5"/>
                <c:pt idx="0">
                  <c:v>0</c:v>
                </c:pt>
                <c:pt idx="1">
                  <c:v>9</c:v>
                </c:pt>
                <c:pt idx="2">
                  <c:v>18</c:v>
                </c:pt>
                <c:pt idx="3">
                  <c:v>24</c:v>
                </c:pt>
                <c:pt idx="4">
                  <c:v>30</c:v>
                </c:pt>
              </c:numCache>
            </c:numRef>
          </c:xVal>
          <c:yVal>
            <c:numRef>
              <c:f>ช่วงคะแนน!$T$4:$T$8</c:f>
              <c:numCache>
                <c:formatCode>_(* #,##0.00_);_(* \(#,##0.00\);_(* "-"??_);_(@_)</c:formatCode>
                <c:ptCount val="5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C04-4361-81CC-37FA5934CE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705883120"/>
        <c:axId val="-1705880944"/>
      </c:scatterChart>
      <c:valAx>
        <c:axId val="-17058831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05880944"/>
        <c:crosses val="autoZero"/>
        <c:crossBetween val="midCat"/>
      </c:valAx>
      <c:valAx>
        <c:axId val="-1705880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058831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ภาระงานวิจัยและวิชาการ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ช่วงคะแนน!$T$10</c:f>
              <c:strCache>
                <c:ptCount val="1"/>
                <c:pt idx="0">
                  <c:v>คะแนน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ช่วงคะแนน!$S$11:$S$15</c:f>
              <c:numCache>
                <c:formatCode>_(* #,##0.00_);_(* \(#,##0.00\);_(* "-"??_);_(@_)</c:formatCode>
                <c:ptCount val="5"/>
                <c:pt idx="0">
                  <c:v>0</c:v>
                </c:pt>
                <c:pt idx="1">
                  <c:v>5</c:v>
                </c:pt>
                <c:pt idx="2">
                  <c:v>7</c:v>
                </c:pt>
                <c:pt idx="3">
                  <c:v>10</c:v>
                </c:pt>
                <c:pt idx="4">
                  <c:v>15</c:v>
                </c:pt>
              </c:numCache>
            </c:numRef>
          </c:xVal>
          <c:yVal>
            <c:numRef>
              <c:f>ช่วงคะแนน!$T$11:$T$15</c:f>
              <c:numCache>
                <c:formatCode>_(* #,##0.00_);_(* \(#,##0.00\);_(* "-"??_);_(@_)</c:formatCode>
                <c:ptCount val="5"/>
                <c:pt idx="0">
                  <c:v>1E-4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666-4396-8088-E8A54B7D6E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705879856"/>
        <c:axId val="-1705878224"/>
      </c:scatterChart>
      <c:valAx>
        <c:axId val="-1705879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05878224"/>
        <c:crosses val="autoZero"/>
        <c:crossBetween val="midCat"/>
      </c:valAx>
      <c:valAx>
        <c:axId val="-1705878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058798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ภาระบริการวิชาการแก่สังคม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ช่วงคะแนน!$T$17</c:f>
              <c:strCache>
                <c:ptCount val="1"/>
                <c:pt idx="0">
                  <c:v>คะแนน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ช่วงคะแนน!$S$18:$S$22</c:f>
              <c:numCache>
                <c:formatCode>_(* #,##0.00_);_(* \(#,##0.00\);_(* "-"??_);_(@_)</c:formatCode>
                <c:ptCount val="5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</c:numCache>
            </c:numRef>
          </c:xVal>
          <c:yVal>
            <c:numRef>
              <c:f>ช่วงคะแนน!$T$18:$T$22</c:f>
              <c:numCache>
                <c:formatCode>_(* #,##0.00_);_(* \(#,##0.00\);_(* "-"??_);_(@_)</c:formatCode>
                <c:ptCount val="5"/>
                <c:pt idx="0">
                  <c:v>1E-4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7A8-4467-931A-7B231F03D6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705875504"/>
        <c:axId val="-1705874960"/>
      </c:scatterChart>
      <c:valAx>
        <c:axId val="-1705875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05874960"/>
        <c:crosses val="autoZero"/>
        <c:crossBetween val="midCat"/>
      </c:valAx>
      <c:valAx>
        <c:axId val="-170587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058755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ภาระงานทำนุบำรุงศิลปวัฒนธรรม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ช่วงคะแนน!$T$24</c:f>
              <c:strCache>
                <c:ptCount val="1"/>
                <c:pt idx="0">
                  <c:v>คะแนน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ช่วงคะแนน!$S$25:$S$29</c:f>
              <c:numCache>
                <c:formatCode>_(* #,##0.00_);_(* \(#,##0.00\);_(* "-"??_);_(@_)</c:formatCode>
                <c:ptCount val="5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ช่วงคะแนน!$T$25:$T$29</c:f>
              <c:numCache>
                <c:formatCode>_(* #,##0.00_);_(* \(#,##0.00\);_(* "-"??_);_(@_)</c:formatCode>
                <c:ptCount val="5"/>
                <c:pt idx="0">
                  <c:v>1E-4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6D2-4275-AAD8-B7356B3AB4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29498992"/>
        <c:axId val="-1929498448"/>
      </c:scatterChart>
      <c:valAx>
        <c:axId val="-19294989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29498448"/>
        <c:crosses val="autoZero"/>
        <c:crossBetween val="midCat"/>
      </c:valAx>
      <c:valAx>
        <c:axId val="-1929498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294989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ภาระงานกิจการนักศึกษาและงานอื่นๆ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ช่วงคะแนน!$T$31</c:f>
              <c:strCache>
                <c:ptCount val="1"/>
                <c:pt idx="0">
                  <c:v>คะแนน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ช่วงคะแนน!$S$32:$S$36</c:f>
              <c:numCache>
                <c:formatCode>_(* #,##0.00_);_(* \(#,##0.00\);_(* "-"??_);_(@_)</c:formatCode>
                <c:ptCount val="5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ช่วงคะแนน!$T$32:$T$36</c:f>
              <c:numCache>
                <c:formatCode>_(* #,##0.00_);_(* \(#,##0.00\);_(* "-"??_);_(@_)</c:formatCode>
                <c:ptCount val="5"/>
                <c:pt idx="0">
                  <c:v>1E-4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FBB-4232-BCCF-E296AED7BA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699228416"/>
        <c:axId val="-1699242016"/>
      </c:scatterChart>
      <c:valAx>
        <c:axId val="-1699228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99242016"/>
        <c:crosses val="autoZero"/>
        <c:crossBetween val="midCat"/>
      </c:valAx>
      <c:valAx>
        <c:axId val="-1699242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992284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539750</xdr:colOff>
      <xdr:row>26</xdr:row>
      <xdr:rowOff>0</xdr:rowOff>
    </xdr:from>
    <xdr:to>
      <xdr:col>9</xdr:col>
      <xdr:colOff>501650</xdr:colOff>
      <xdr:row>26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>
          <a:off x="15017750" y="193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1263650</xdr:colOff>
      <xdr:row>26</xdr:row>
      <xdr:rowOff>0</xdr:rowOff>
    </xdr:from>
    <xdr:to>
      <xdr:col>7</xdr:col>
      <xdr:colOff>311150</xdr:colOff>
      <xdr:row>26</xdr:row>
      <xdr:rowOff>0</xdr:rowOff>
    </xdr:to>
    <xdr:sp macro="" textlink="">
      <xdr:nvSpPr>
        <xdr:cNvPr id="6" name="Line 3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ShapeType="1"/>
        </xdr:cNvSpPr>
      </xdr:nvSpPr>
      <xdr:spPr bwMode="auto">
        <a:xfrm>
          <a:off x="11912600" y="193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1263650</xdr:colOff>
      <xdr:row>26</xdr:row>
      <xdr:rowOff>0</xdr:rowOff>
    </xdr:from>
    <xdr:to>
      <xdr:col>7</xdr:col>
      <xdr:colOff>311150</xdr:colOff>
      <xdr:row>26</xdr:row>
      <xdr:rowOff>0</xdr:rowOff>
    </xdr:to>
    <xdr:sp macro="" textlink="">
      <xdr:nvSpPr>
        <xdr:cNvPr id="7" name="Line 4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ShapeType="1"/>
        </xdr:cNvSpPr>
      </xdr:nvSpPr>
      <xdr:spPr bwMode="auto">
        <a:xfrm>
          <a:off x="11912600" y="193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539750</xdr:colOff>
      <xdr:row>6</xdr:row>
      <xdr:rowOff>0</xdr:rowOff>
    </xdr:from>
    <xdr:to>
      <xdr:col>16</xdr:col>
      <xdr:colOff>501650</xdr:colOff>
      <xdr:row>6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ShapeType="1"/>
        </xdr:cNvSpPr>
      </xdr:nvSpPr>
      <xdr:spPr bwMode="auto">
        <a:xfrm>
          <a:off x="9207500" y="1051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1263650</xdr:colOff>
      <xdr:row>21</xdr:row>
      <xdr:rowOff>0</xdr:rowOff>
    </xdr:from>
    <xdr:to>
      <xdr:col>13</xdr:col>
      <xdr:colOff>311150</xdr:colOff>
      <xdr:row>21</xdr:row>
      <xdr:rowOff>0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ShapeType="1"/>
        </xdr:cNvSpPr>
      </xdr:nvSpPr>
      <xdr:spPr bwMode="auto">
        <a:xfrm>
          <a:off x="913130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1263650</xdr:colOff>
      <xdr:row>21</xdr:row>
      <xdr:rowOff>0</xdr:rowOff>
    </xdr:from>
    <xdr:to>
      <xdr:col>13</xdr:col>
      <xdr:colOff>311150</xdr:colOff>
      <xdr:row>21</xdr:row>
      <xdr:rowOff>0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ShapeType="1"/>
        </xdr:cNvSpPr>
      </xdr:nvSpPr>
      <xdr:spPr bwMode="auto">
        <a:xfrm>
          <a:off x="913130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514350</xdr:colOff>
      <xdr:row>135</xdr:row>
      <xdr:rowOff>123825</xdr:rowOff>
    </xdr:from>
    <xdr:to>
      <xdr:col>8</xdr:col>
      <xdr:colOff>514350</xdr:colOff>
      <xdr:row>135</xdr:row>
      <xdr:rowOff>123825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>
          <a:spLocks noChangeShapeType="1"/>
        </xdr:cNvSpPr>
      </xdr:nvSpPr>
      <xdr:spPr bwMode="auto">
        <a:xfrm>
          <a:off x="9544050" y="20402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428625</xdr:colOff>
      <xdr:row>135</xdr:row>
      <xdr:rowOff>0</xdr:rowOff>
    </xdr:from>
    <xdr:to>
      <xdr:col>7</xdr:col>
      <xdr:colOff>314325</xdr:colOff>
      <xdr:row>135</xdr:row>
      <xdr:rowOff>0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>
          <a:spLocks noChangeShapeType="1"/>
        </xdr:cNvSpPr>
      </xdr:nvSpPr>
      <xdr:spPr bwMode="auto">
        <a:xfrm>
          <a:off x="8429625" y="20278725"/>
          <a:ext cx="400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1200150</xdr:colOff>
      <xdr:row>135</xdr:row>
      <xdr:rowOff>0</xdr:rowOff>
    </xdr:from>
    <xdr:to>
      <xdr:col>6</xdr:col>
      <xdr:colOff>514350</xdr:colOff>
      <xdr:row>135</xdr:row>
      <xdr:rowOff>0</xdr:rowOff>
    </xdr:to>
    <xdr:sp macro="" textlink="">
      <xdr:nvSpPr>
        <xdr:cNvPr id="4" name="Line 7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>
          <a:spLocks noChangeShapeType="1"/>
        </xdr:cNvSpPr>
      </xdr:nvSpPr>
      <xdr:spPr bwMode="auto">
        <a:xfrm>
          <a:off x="8515350" y="20278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1200150</xdr:colOff>
      <xdr:row>135</xdr:row>
      <xdr:rowOff>0</xdr:rowOff>
    </xdr:from>
    <xdr:to>
      <xdr:col>6</xdr:col>
      <xdr:colOff>514350</xdr:colOff>
      <xdr:row>135</xdr:row>
      <xdr:rowOff>0</xdr:rowOff>
    </xdr:to>
    <xdr:sp macro="" textlink="">
      <xdr:nvSpPr>
        <xdr:cNvPr id="5" name="Line 8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>
          <a:spLocks noChangeShapeType="1"/>
        </xdr:cNvSpPr>
      </xdr:nvSpPr>
      <xdr:spPr bwMode="auto">
        <a:xfrm>
          <a:off x="8515350" y="20278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904875</xdr:colOff>
      <xdr:row>135</xdr:row>
      <xdr:rowOff>0</xdr:rowOff>
    </xdr:from>
    <xdr:to>
      <xdr:col>5</xdr:col>
      <xdr:colOff>847725</xdr:colOff>
      <xdr:row>135</xdr:row>
      <xdr:rowOff>0</xdr:rowOff>
    </xdr:to>
    <xdr:sp macro="" textlink="">
      <xdr:nvSpPr>
        <xdr:cNvPr id="6" name="Line 9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>
          <a:spLocks noChangeShapeType="1"/>
        </xdr:cNvSpPr>
      </xdr:nvSpPr>
      <xdr:spPr bwMode="auto">
        <a:xfrm>
          <a:off x="4991100" y="20278725"/>
          <a:ext cx="2019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299357</xdr:colOff>
      <xdr:row>1</xdr:row>
      <xdr:rowOff>54429</xdr:rowOff>
    </xdr:from>
    <xdr:to>
      <xdr:col>27</xdr:col>
      <xdr:colOff>938893</xdr:colOff>
      <xdr:row>10</xdr:row>
      <xdr:rowOff>153760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253093</xdr:colOff>
      <xdr:row>11</xdr:row>
      <xdr:rowOff>168728</xdr:rowOff>
    </xdr:from>
    <xdr:to>
      <xdr:col>27</xdr:col>
      <xdr:colOff>857249</xdr:colOff>
      <xdr:row>26</xdr:row>
      <xdr:rowOff>87086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294821</xdr:colOff>
      <xdr:row>27</xdr:row>
      <xdr:rowOff>91167</xdr:rowOff>
    </xdr:from>
    <xdr:to>
      <xdr:col>27</xdr:col>
      <xdr:colOff>1000125</xdr:colOff>
      <xdr:row>41</xdr:row>
      <xdr:rowOff>24492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29</xdr:col>
      <xdr:colOff>79375</xdr:colOff>
      <xdr:row>10</xdr:row>
      <xdr:rowOff>88900</xdr:rowOff>
    </xdr:from>
    <xdr:to>
      <xdr:col>36</xdr:col>
      <xdr:colOff>95250</xdr:colOff>
      <xdr:row>23</xdr:row>
      <xdr:rowOff>149225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28</xdr:col>
      <xdr:colOff>563562</xdr:colOff>
      <xdr:row>26</xdr:row>
      <xdr:rowOff>168275</xdr:rowOff>
    </xdr:from>
    <xdr:to>
      <xdr:col>35</xdr:col>
      <xdr:colOff>579437</xdr:colOff>
      <xdr:row>40</xdr:row>
      <xdr:rowOff>53975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4%20Apr%202013\&#3591;&#3634;&#3609;&#3614;&#3636;&#3648;&#3624;&#3625;\Execl%20&#3649;&#3610;&#3610;&#3611;&#3619;&#3632;&#3648;&#3617;&#3636;&#3609;%202561\intraporate\12%207%202018%20&#3649;&#3610;&#3610;&#3611;&#3619;&#3632;&#3648;&#3617;&#3636;&#3609;&#3612;&#3621;&#3585;&#3634;&#3619;&#3611;&#3598;&#3636;&#3610;&#3633;&#3605;&#3636;&#3619;&#3634;&#3594;&#3585;&#3634;&#3619;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4%20Apr%202013\&#3591;&#3634;&#3609;&#3614;&#3636;&#3648;&#3624;&#3625;\Execl%20&#3649;&#3610;&#3610;&#3611;&#3619;&#3632;&#3648;&#3617;&#3636;&#3609;%202561\Excel%20&#3616;&#3634;&#3619;&#3632;&#3591;&#3634;&#3609;&#3648;&#3612;&#3618;&#3649;&#3614;&#3619;&#3656;%2026%202%202018\&#3649;&#3610;&#3610;&#3611;&#3619;&#3632;&#3648;&#3617;&#3636;&#3609;&#3648;&#3591;&#3636;&#3609;&#3648;&#3604;&#3639;&#3629;&#3609;%20&#3623;&#3636;&#3624;&#3623;&#3632;%2022%206%202018\&#3616;&#3634;&#3619;&#3632;&#3591;&#3634;&#3609;+&#3649;&#3610;&#3610;&#3611;&#3619;&#3632;&#3648;&#3617;&#3636;&#3609;%20&#3626;&#3634;&#3618;&#3623;&#3636;&#3594;&#3634;&#3585;&#3634;&#3619;%20%2020%204%202561ke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แบบสรุปประเมินเงินเดือน"/>
      <sheetName val="แบบสรุปองค์ประกอบที่ 1 "/>
      <sheetName val="หน้าหลักภาระงานขั้นต่ำ "/>
      <sheetName val="คะแนนตามช่วง"/>
      <sheetName val="ภาระงานสอน"/>
      <sheetName val="ภาระงานวิจัย"/>
      <sheetName val="ภาระงานบริการวิชาการ"/>
      <sheetName val="ภาระงานทำนุฯ"/>
      <sheetName val="ภาระงานอื่นๆ"/>
      <sheetName val="องค์ประกอบที่ 1 "/>
      <sheetName val="องค์ประกอบที่ 2"/>
    </sheetNames>
    <sheetDataSet>
      <sheetData sheetId="0"/>
      <sheetData sheetId="1"/>
      <sheetData sheetId="2">
        <row r="28">
          <cell r="B28" t="str">
            <v>ช่วงเกณฑ์การให้คะแนน</v>
          </cell>
        </row>
        <row r="29">
          <cell r="A29">
            <v>1</v>
          </cell>
          <cell r="C29">
            <v>18</v>
          </cell>
        </row>
        <row r="36">
          <cell r="A36">
            <v>2</v>
          </cell>
          <cell r="C36">
            <v>7</v>
          </cell>
        </row>
        <row r="43">
          <cell r="A43">
            <v>3</v>
          </cell>
          <cell r="C43">
            <v>4</v>
          </cell>
        </row>
        <row r="50">
          <cell r="A50">
            <v>4</v>
          </cell>
          <cell r="C50">
            <v>3</v>
          </cell>
        </row>
        <row r="57">
          <cell r="A57">
            <v>5</v>
          </cell>
          <cell r="C57">
            <v>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แบบสรุปประเมินเงินเดือน"/>
      <sheetName val="หน้าหลักภาระงานขั้นต่ำ "/>
      <sheetName val="score"/>
      <sheetName val="แบบสรุปองค์ประกอบที่ 1 "/>
      <sheetName val="ภาระงานสอน"/>
      <sheetName val="ภาระงานวิจัย"/>
      <sheetName val="ภาระงานบริการวิชาการ"/>
      <sheetName val="ภาระงานทำนุฯ"/>
      <sheetName val="ภาระงานอื่นๆ"/>
      <sheetName val="องค์ประกอบที่ 1 "/>
      <sheetName val="องค์ประกอบที่ 2"/>
    </sheetNames>
    <sheetDataSet>
      <sheetData sheetId="0"/>
      <sheetData sheetId="1">
        <row r="28">
          <cell r="C28" t="str">
            <v>เกณฑ์ขั้นต่ำ ไม่ต่ำกว่า (หน่วยชั่วโมง)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zoomScale="170" zoomScaleNormal="170" workbookViewId="0">
      <selection activeCell="D8" sqref="D8"/>
    </sheetView>
  </sheetViews>
  <sheetFormatPr defaultRowHeight="15" x14ac:dyDescent="0.25"/>
  <cols>
    <col min="1" max="1" width="7.140625" customWidth="1"/>
    <col min="2" max="2" width="21.42578125" customWidth="1"/>
    <col min="3" max="3" width="59.140625" customWidth="1"/>
  </cols>
  <sheetData>
    <row r="1" spans="1:3" ht="28.5" thickBot="1" x14ac:dyDescent="0.3">
      <c r="A1" s="770" t="s">
        <v>698</v>
      </c>
      <c r="B1" s="770"/>
      <c r="C1" s="770"/>
    </row>
    <row r="2" spans="1:3" ht="24.75" thickBot="1" x14ac:dyDescent="0.3">
      <c r="A2" s="758" t="s">
        <v>699</v>
      </c>
      <c r="B2" s="759" t="s">
        <v>700</v>
      </c>
      <c r="C2" s="759" t="s">
        <v>701</v>
      </c>
    </row>
    <row r="3" spans="1:3" ht="24.75" customHeight="1" x14ac:dyDescent="0.25">
      <c r="A3" s="771">
        <v>1</v>
      </c>
      <c r="B3" s="771" t="s">
        <v>702</v>
      </c>
      <c r="C3" s="760" t="s">
        <v>728</v>
      </c>
    </row>
    <row r="4" spans="1:3" ht="24.75" customHeight="1" x14ac:dyDescent="0.25">
      <c r="A4" s="772"/>
      <c r="B4" s="772"/>
      <c r="C4" s="760" t="s">
        <v>703</v>
      </c>
    </row>
    <row r="5" spans="1:3" ht="24.75" customHeight="1" thickBot="1" x14ac:dyDescent="0.3">
      <c r="A5" s="773"/>
      <c r="B5" s="773"/>
      <c r="C5" s="761" t="s">
        <v>704</v>
      </c>
    </row>
    <row r="6" spans="1:3" ht="27" customHeight="1" thickBot="1" x14ac:dyDescent="0.3">
      <c r="A6" s="762">
        <v>2</v>
      </c>
      <c r="B6" s="763" t="s">
        <v>705</v>
      </c>
      <c r="C6" s="761" t="s">
        <v>729</v>
      </c>
    </row>
    <row r="7" spans="1:3" ht="27" customHeight="1" thickBot="1" x14ac:dyDescent="0.3">
      <c r="A7" s="762">
        <v>3</v>
      </c>
      <c r="B7" s="763" t="s">
        <v>706</v>
      </c>
      <c r="C7" s="761" t="s">
        <v>730</v>
      </c>
    </row>
    <row r="8" spans="1:3" ht="66" customHeight="1" thickBot="1" x14ac:dyDescent="0.3">
      <c r="A8" s="762">
        <v>4</v>
      </c>
      <c r="B8" s="763" t="s">
        <v>707</v>
      </c>
      <c r="C8" s="761" t="s">
        <v>734</v>
      </c>
    </row>
    <row r="9" spans="1:3" ht="27.75" customHeight="1" x14ac:dyDescent="0.25">
      <c r="A9" s="771">
        <v>5</v>
      </c>
      <c r="B9" s="771" t="s">
        <v>708</v>
      </c>
      <c r="C9" s="764" t="s">
        <v>709</v>
      </c>
    </row>
    <row r="10" spans="1:3" ht="27.75" customHeight="1" x14ac:dyDescent="0.25">
      <c r="A10" s="772"/>
      <c r="B10" s="772"/>
      <c r="C10" s="760" t="s">
        <v>710</v>
      </c>
    </row>
    <row r="11" spans="1:3" ht="49.5" customHeight="1" thickBot="1" x14ac:dyDescent="0.3">
      <c r="A11" s="773"/>
      <c r="B11" s="773"/>
      <c r="C11" s="761" t="s">
        <v>711</v>
      </c>
    </row>
    <row r="12" spans="1:3" ht="31.5" customHeight="1" x14ac:dyDescent="0.25">
      <c r="A12" s="771">
        <v>6</v>
      </c>
      <c r="B12" s="771" t="s">
        <v>712</v>
      </c>
      <c r="C12" s="764" t="s">
        <v>713</v>
      </c>
    </row>
    <row r="13" spans="1:3" ht="42" customHeight="1" thickBot="1" x14ac:dyDescent="0.3">
      <c r="A13" s="773"/>
      <c r="B13" s="773"/>
      <c r="C13" s="761" t="s">
        <v>714</v>
      </c>
    </row>
    <row r="14" spans="1:3" ht="23.25" customHeight="1" x14ac:dyDescent="0.25">
      <c r="A14" s="771">
        <v>7</v>
      </c>
      <c r="B14" s="771" t="s">
        <v>715</v>
      </c>
      <c r="C14" s="764" t="s">
        <v>716</v>
      </c>
    </row>
    <row r="15" spans="1:3" ht="23.25" customHeight="1" x14ac:dyDescent="0.25">
      <c r="A15" s="772"/>
      <c r="B15" s="772"/>
      <c r="C15" s="760" t="s">
        <v>717</v>
      </c>
    </row>
    <row r="16" spans="1:3" ht="23.25" customHeight="1" x14ac:dyDescent="0.25">
      <c r="A16" s="772"/>
      <c r="B16" s="772"/>
      <c r="C16" s="760" t="s">
        <v>718</v>
      </c>
    </row>
    <row r="17" spans="1:3" ht="29.25" customHeight="1" thickBot="1" x14ac:dyDescent="0.3">
      <c r="A17" s="773"/>
      <c r="B17" s="773"/>
      <c r="C17" s="761" t="s">
        <v>733</v>
      </c>
    </row>
    <row r="18" spans="1:3" ht="23.25" customHeight="1" x14ac:dyDescent="0.25">
      <c r="A18" s="771">
        <v>8</v>
      </c>
      <c r="B18" s="771" t="s">
        <v>719</v>
      </c>
      <c r="C18" s="764" t="s">
        <v>716</v>
      </c>
    </row>
    <row r="19" spans="1:3" ht="23.25" customHeight="1" x14ac:dyDescent="0.25">
      <c r="A19" s="772"/>
      <c r="B19" s="772"/>
      <c r="C19" s="760" t="s">
        <v>720</v>
      </c>
    </row>
    <row r="20" spans="1:3" ht="23.25" customHeight="1" x14ac:dyDescent="0.25">
      <c r="A20" s="772"/>
      <c r="B20" s="772"/>
      <c r="C20" s="760" t="s">
        <v>721</v>
      </c>
    </row>
    <row r="21" spans="1:3" ht="23.25" customHeight="1" x14ac:dyDescent="0.25">
      <c r="A21" s="772"/>
      <c r="B21" s="772"/>
      <c r="C21" s="760" t="s">
        <v>722</v>
      </c>
    </row>
    <row r="22" spans="1:3" ht="30" customHeight="1" thickBot="1" x14ac:dyDescent="0.3">
      <c r="A22" s="773"/>
      <c r="B22" s="773"/>
      <c r="C22" s="761" t="s">
        <v>723</v>
      </c>
    </row>
    <row r="23" spans="1:3" ht="27.75" customHeight="1" thickBot="1" x14ac:dyDescent="0.3">
      <c r="A23" s="762">
        <v>9</v>
      </c>
      <c r="B23" s="763" t="s">
        <v>237</v>
      </c>
      <c r="C23" s="761" t="s">
        <v>731</v>
      </c>
    </row>
    <row r="24" spans="1:3" ht="41.25" customHeight="1" x14ac:dyDescent="0.25">
      <c r="A24" s="771">
        <v>10</v>
      </c>
      <c r="B24" s="771" t="s">
        <v>724</v>
      </c>
      <c r="C24" s="764" t="s">
        <v>725</v>
      </c>
    </row>
    <row r="25" spans="1:3" ht="35.25" customHeight="1" thickBot="1" x14ac:dyDescent="0.3">
      <c r="A25" s="773"/>
      <c r="B25" s="773"/>
      <c r="C25" s="765" t="s">
        <v>726</v>
      </c>
    </row>
    <row r="26" spans="1:3" ht="25.5" customHeight="1" thickBot="1" x14ac:dyDescent="0.3">
      <c r="A26" s="762">
        <v>11</v>
      </c>
      <c r="B26" s="763" t="s">
        <v>727</v>
      </c>
      <c r="C26" s="761" t="s">
        <v>732</v>
      </c>
    </row>
  </sheetData>
  <mergeCells count="13">
    <mergeCell ref="A24:A25"/>
    <mergeCell ref="B24:B25"/>
    <mergeCell ref="A3:A5"/>
    <mergeCell ref="B3:B5"/>
    <mergeCell ref="A9:A11"/>
    <mergeCell ref="B9:B11"/>
    <mergeCell ref="A12:A13"/>
    <mergeCell ref="B12:B13"/>
    <mergeCell ref="A1:C1"/>
    <mergeCell ref="A14:A17"/>
    <mergeCell ref="B14:B17"/>
    <mergeCell ref="A18:A22"/>
    <mergeCell ref="B18:B22"/>
  </mergeCells>
  <pageMargins left="0.45" right="0.45" top="0.5" bottom="0.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8"/>
  <sheetViews>
    <sheetView topLeftCell="A53" zoomScale="90" zoomScaleNormal="90" zoomScalePageLayoutView="90" workbookViewId="0">
      <selection activeCell="E56" sqref="E56:G56"/>
    </sheetView>
  </sheetViews>
  <sheetFormatPr defaultColWidth="9.140625" defaultRowHeight="17.25" x14ac:dyDescent="0.4"/>
  <cols>
    <col min="1" max="1" width="3.5703125" style="8" customWidth="1"/>
    <col min="2" max="3" width="23.140625" style="8" customWidth="1"/>
    <col min="4" max="4" width="33.7109375" style="8" customWidth="1"/>
    <col min="5" max="8" width="3.85546875" style="8" customWidth="1"/>
    <col min="9" max="9" width="4.5703125" style="8" customWidth="1"/>
    <col min="10" max="10" width="8.140625" style="499" customWidth="1"/>
    <col min="11" max="11" width="8.7109375" style="8" customWidth="1"/>
    <col min="12" max="12" width="8.5703125" style="533" customWidth="1"/>
    <col min="13" max="13" width="7.42578125" style="8" customWidth="1"/>
    <col min="14" max="14" width="66.85546875" style="8" customWidth="1"/>
    <col min="15" max="16384" width="9.140625" style="8"/>
  </cols>
  <sheetData>
    <row r="1" spans="1:12" x14ac:dyDescent="0.4">
      <c r="A1" s="193"/>
      <c r="B1" s="1022" t="s">
        <v>342</v>
      </c>
      <c r="C1" s="1022"/>
      <c r="D1" s="1022"/>
      <c r="E1" s="1022"/>
      <c r="F1" s="1022"/>
      <c r="G1" s="1022"/>
      <c r="H1" s="1022"/>
      <c r="I1" s="1022"/>
      <c r="J1" s="1022"/>
      <c r="K1" s="1022"/>
      <c r="L1" s="1022"/>
    </row>
    <row r="2" spans="1:12" x14ac:dyDescent="0.4">
      <c r="A2" s="193"/>
      <c r="B2" s="1022" t="s">
        <v>83</v>
      </c>
      <c r="C2" s="1022"/>
      <c r="D2" s="1022"/>
      <c r="E2" s="1022"/>
      <c r="F2" s="1022"/>
      <c r="G2" s="1022"/>
      <c r="H2" s="1022"/>
      <c r="I2" s="1022"/>
      <c r="J2" s="1022"/>
      <c r="K2" s="1022"/>
      <c r="L2" s="1022"/>
    </row>
    <row r="3" spans="1:12" x14ac:dyDescent="0.4">
      <c r="A3" s="193"/>
      <c r="B3" s="480"/>
      <c r="C3" s="480"/>
      <c r="D3" s="480"/>
      <c r="E3" s="480"/>
      <c r="F3" s="480"/>
      <c r="G3" s="480"/>
      <c r="H3" s="480"/>
      <c r="I3" s="480"/>
      <c r="J3" s="480"/>
      <c r="K3" s="480"/>
      <c r="L3" s="515"/>
    </row>
    <row r="4" spans="1:12" x14ac:dyDescent="0.4">
      <c r="A4" s="193"/>
      <c r="B4" s="481" t="s">
        <v>84</v>
      </c>
      <c r="C4" s="481"/>
      <c r="D4" s="193"/>
      <c r="E4" s="193"/>
      <c r="F4" s="193"/>
      <c r="G4" s="193"/>
      <c r="H4" s="193"/>
      <c r="I4" s="193"/>
      <c r="J4" s="193"/>
      <c r="K4" s="193"/>
      <c r="L4" s="113"/>
    </row>
    <row r="5" spans="1:12" ht="19.5" customHeight="1" x14ac:dyDescent="0.4">
      <c r="A5" s="193"/>
      <c r="B5" s="482" t="s">
        <v>593</v>
      </c>
      <c r="C5" s="482"/>
      <c r="D5" s="193"/>
      <c r="E5" s="193"/>
      <c r="F5" s="193"/>
      <c r="G5" s="193"/>
      <c r="H5" s="193"/>
      <c r="I5" s="193"/>
      <c r="J5" s="193"/>
      <c r="K5" s="193"/>
      <c r="L5" s="113"/>
    </row>
    <row r="6" spans="1:12" ht="19.5" customHeight="1" x14ac:dyDescent="0.4">
      <c r="A6" s="193"/>
      <c r="B6" s="483" t="s">
        <v>345</v>
      </c>
      <c r="C6" s="483"/>
      <c r="D6" s="193"/>
      <c r="E6" s="193"/>
      <c r="F6" s="193"/>
      <c r="G6" s="193"/>
      <c r="H6" s="193"/>
      <c r="I6" s="193"/>
      <c r="J6" s="193"/>
      <c r="K6" s="193"/>
      <c r="L6" s="113"/>
    </row>
    <row r="7" spans="1:12" ht="19.5" customHeight="1" x14ac:dyDescent="0.4">
      <c r="A7" s="193"/>
      <c r="B7" s="483" t="s">
        <v>343</v>
      </c>
      <c r="C7" s="483"/>
      <c r="D7" s="193"/>
      <c r="E7" s="193"/>
      <c r="F7" s="193"/>
      <c r="G7" s="193"/>
      <c r="H7" s="193"/>
      <c r="I7" s="193"/>
      <c r="J7" s="193"/>
      <c r="K7" s="193"/>
      <c r="L7" s="113"/>
    </row>
    <row r="8" spans="1:12" ht="19.5" customHeight="1" x14ac:dyDescent="0.4">
      <c r="A8" s="193"/>
      <c r="B8" s="483" t="s">
        <v>344</v>
      </c>
      <c r="C8" s="483"/>
      <c r="D8" s="193"/>
      <c r="E8" s="193"/>
      <c r="F8" s="193"/>
      <c r="G8" s="193"/>
      <c r="H8" s="193"/>
      <c r="I8" s="193"/>
      <c r="J8" s="193"/>
      <c r="K8" s="193"/>
      <c r="L8" s="113"/>
    </row>
    <row r="9" spans="1:12" ht="19.5" customHeight="1" x14ac:dyDescent="0.4">
      <c r="A9" s="193"/>
      <c r="B9" s="484" t="s">
        <v>587</v>
      </c>
      <c r="C9" s="484"/>
      <c r="D9" s="193"/>
      <c r="E9" s="193"/>
      <c r="F9" s="193"/>
      <c r="G9" s="193"/>
      <c r="H9" s="193"/>
      <c r="I9" s="193"/>
      <c r="J9" s="193"/>
      <c r="K9" s="193"/>
      <c r="L9" s="113"/>
    </row>
    <row r="10" spans="1:12" ht="19.5" customHeight="1" x14ac:dyDescent="0.4">
      <c r="A10" s="193"/>
      <c r="B10" s="484" t="s">
        <v>588</v>
      </c>
      <c r="C10" s="484"/>
      <c r="D10" s="193"/>
      <c r="E10" s="193"/>
      <c r="F10" s="193"/>
      <c r="G10" s="193"/>
      <c r="H10" s="193"/>
      <c r="I10" s="193"/>
      <c r="J10" s="193"/>
      <c r="K10" s="193"/>
      <c r="L10" s="113"/>
    </row>
    <row r="11" spans="1:12" ht="19.5" customHeight="1" x14ac:dyDescent="0.4">
      <c r="A11" s="193"/>
      <c r="B11" s="484" t="s">
        <v>589</v>
      </c>
      <c r="C11" s="484"/>
      <c r="D11" s="193"/>
      <c r="E11" s="193"/>
      <c r="F11" s="193"/>
      <c r="G11" s="193"/>
      <c r="H11" s="193"/>
      <c r="I11" s="193"/>
      <c r="J11" s="193"/>
      <c r="K11" s="193"/>
      <c r="L11" s="113"/>
    </row>
    <row r="12" spans="1:12" ht="19.5" customHeight="1" x14ac:dyDescent="0.4">
      <c r="A12" s="193"/>
      <c r="B12" s="496" t="s">
        <v>346</v>
      </c>
      <c r="C12" s="496"/>
      <c r="D12" s="193"/>
      <c r="E12" s="193"/>
      <c r="F12" s="193"/>
      <c r="G12" s="193"/>
      <c r="H12" s="193"/>
      <c r="I12" s="193"/>
      <c r="J12" s="193"/>
      <c r="K12" s="193"/>
      <c r="L12" s="113"/>
    </row>
    <row r="13" spans="1:12" ht="19.5" customHeight="1" x14ac:dyDescent="0.4">
      <c r="A13" s="193"/>
      <c r="B13" s="496" t="s">
        <v>347</v>
      </c>
      <c r="C13" s="496"/>
      <c r="D13" s="193"/>
      <c r="E13" s="193"/>
      <c r="F13" s="193"/>
      <c r="G13" s="193"/>
      <c r="H13" s="193"/>
      <c r="I13" s="193"/>
      <c r="J13" s="193"/>
      <c r="K13" s="193"/>
      <c r="L13" s="113"/>
    </row>
    <row r="14" spans="1:12" ht="19.5" customHeight="1" x14ac:dyDescent="0.4">
      <c r="A14" s="193"/>
      <c r="B14" s="496" t="s">
        <v>348</v>
      </c>
      <c r="C14" s="496"/>
      <c r="D14" s="193"/>
      <c r="E14" s="193"/>
      <c r="F14" s="193"/>
      <c r="G14" s="193"/>
      <c r="H14" s="193"/>
      <c r="I14" s="193"/>
      <c r="J14" s="193"/>
      <c r="K14" s="193"/>
      <c r="L14" s="113"/>
    </row>
    <row r="15" spans="1:12" ht="19.5" customHeight="1" x14ac:dyDescent="0.4">
      <c r="A15" s="193"/>
      <c r="B15" s="496" t="s">
        <v>349</v>
      </c>
      <c r="C15" s="496"/>
      <c r="D15" s="193"/>
      <c r="E15" s="193"/>
      <c r="F15" s="193"/>
      <c r="G15" s="193"/>
      <c r="H15" s="193"/>
      <c r="I15" s="193"/>
      <c r="J15" s="193"/>
      <c r="K15" s="193"/>
      <c r="L15" s="113"/>
    </row>
    <row r="16" spans="1:12" ht="19.5" customHeight="1" x14ac:dyDescent="0.4">
      <c r="A16" s="193"/>
      <c r="B16" s="496" t="s">
        <v>350</v>
      </c>
      <c r="C16" s="496"/>
      <c r="D16" s="193"/>
      <c r="E16" s="193"/>
      <c r="F16" s="193"/>
      <c r="G16" s="193"/>
      <c r="H16" s="193"/>
      <c r="I16" s="193"/>
      <c r="J16" s="193"/>
      <c r="K16" s="193"/>
      <c r="L16" s="113"/>
    </row>
    <row r="17" spans="1:12" ht="19.5" customHeight="1" x14ac:dyDescent="0.4">
      <c r="A17" s="193"/>
      <c r="B17" s="484" t="s">
        <v>590</v>
      </c>
      <c r="C17" s="484"/>
      <c r="D17" s="193"/>
      <c r="E17" s="193"/>
      <c r="F17" s="193"/>
      <c r="G17" s="193"/>
      <c r="H17" s="193"/>
      <c r="I17" s="193"/>
      <c r="J17" s="193"/>
      <c r="K17" s="193"/>
      <c r="L17" s="113"/>
    </row>
    <row r="18" spans="1:12" ht="19.5" customHeight="1" x14ac:dyDescent="0.4">
      <c r="A18" s="193"/>
      <c r="B18" s="484" t="s">
        <v>591</v>
      </c>
      <c r="C18" s="484"/>
      <c r="D18" s="193"/>
      <c r="E18" s="193"/>
      <c r="F18" s="193"/>
      <c r="G18" s="193"/>
      <c r="H18" s="193"/>
      <c r="I18" s="193"/>
      <c r="J18" s="193"/>
      <c r="K18" s="193"/>
      <c r="L18" s="113"/>
    </row>
    <row r="19" spans="1:12" ht="19.5" customHeight="1" x14ac:dyDescent="0.4">
      <c r="A19" s="193"/>
      <c r="B19" s="484" t="s">
        <v>592</v>
      </c>
      <c r="C19" s="484"/>
      <c r="D19" s="193"/>
      <c r="E19" s="193"/>
      <c r="F19" s="193"/>
      <c r="G19" s="193"/>
      <c r="H19" s="193"/>
      <c r="I19" s="193"/>
      <c r="J19" s="193"/>
      <c r="K19" s="193"/>
      <c r="L19" s="113"/>
    </row>
    <row r="20" spans="1:12" ht="19.5" customHeight="1" x14ac:dyDescent="0.4">
      <c r="A20" s="193"/>
      <c r="B20" s="483" t="s">
        <v>594</v>
      </c>
      <c r="C20" s="483"/>
      <c r="D20" s="193"/>
      <c r="E20" s="193"/>
      <c r="F20" s="193"/>
      <c r="G20" s="193"/>
      <c r="H20" s="193"/>
      <c r="I20" s="193"/>
      <c r="J20" s="193"/>
      <c r="K20" s="193"/>
      <c r="L20" s="113"/>
    </row>
    <row r="21" spans="1:12" ht="19.5" customHeight="1" x14ac:dyDescent="0.4">
      <c r="A21" s="193"/>
      <c r="B21" s="484" t="s">
        <v>597</v>
      </c>
      <c r="C21" s="484"/>
      <c r="D21" s="193"/>
      <c r="E21" s="193"/>
      <c r="F21" s="193"/>
      <c r="G21" s="193"/>
      <c r="H21" s="193"/>
      <c r="I21" s="193"/>
      <c r="J21" s="193"/>
      <c r="K21" s="193"/>
      <c r="L21" s="113"/>
    </row>
    <row r="22" spans="1:12" ht="19.5" customHeight="1" x14ac:dyDescent="0.4">
      <c r="A22" s="193"/>
      <c r="B22" s="484" t="s">
        <v>596</v>
      </c>
      <c r="C22" s="484"/>
      <c r="D22" s="193"/>
      <c r="E22" s="193"/>
      <c r="F22" s="193"/>
      <c r="G22" s="193"/>
      <c r="H22" s="193"/>
      <c r="I22" s="193"/>
      <c r="J22" s="193"/>
      <c r="K22" s="193"/>
      <c r="L22" s="113"/>
    </row>
    <row r="23" spans="1:12" ht="19.5" customHeight="1" x14ac:dyDescent="0.4">
      <c r="A23" s="193"/>
      <c r="B23" s="484" t="s">
        <v>595</v>
      </c>
      <c r="C23" s="484"/>
      <c r="D23" s="193"/>
      <c r="E23" s="193"/>
      <c r="F23" s="193"/>
      <c r="G23" s="193"/>
      <c r="H23" s="193"/>
      <c r="I23" s="193"/>
      <c r="J23" s="193"/>
      <c r="K23" s="193"/>
      <c r="L23" s="113"/>
    </row>
    <row r="24" spans="1:12" ht="19.5" customHeight="1" x14ac:dyDescent="0.4">
      <c r="A24" s="193"/>
      <c r="B24" s="484" t="s">
        <v>351</v>
      </c>
      <c r="C24" s="484"/>
      <c r="D24" s="193"/>
      <c r="E24" s="193"/>
      <c r="F24" s="193"/>
      <c r="G24" s="193"/>
      <c r="H24" s="193"/>
      <c r="I24" s="193"/>
      <c r="J24" s="193"/>
      <c r="K24" s="193"/>
      <c r="L24" s="113"/>
    </row>
    <row r="25" spans="1:12" ht="19.5" customHeight="1" x14ac:dyDescent="0.4">
      <c r="A25" s="193"/>
      <c r="B25" s="484" t="s">
        <v>352</v>
      </c>
      <c r="C25" s="484"/>
      <c r="D25" s="193"/>
      <c r="E25" s="193"/>
      <c r="F25" s="193"/>
      <c r="G25" s="193"/>
      <c r="H25" s="193"/>
      <c r="I25" s="193"/>
      <c r="J25" s="193"/>
      <c r="K25" s="193"/>
      <c r="L25" s="113"/>
    </row>
    <row r="26" spans="1:12" ht="19.5" customHeight="1" x14ac:dyDescent="0.4">
      <c r="A26" s="193"/>
      <c r="B26" s="483" t="s">
        <v>353</v>
      </c>
      <c r="C26" s="483"/>
      <c r="D26" s="193"/>
      <c r="E26" s="193"/>
      <c r="F26" s="193"/>
      <c r="G26" s="193"/>
      <c r="H26" s="193"/>
      <c r="I26" s="193"/>
      <c r="J26" s="193"/>
      <c r="K26" s="193"/>
      <c r="L26" s="113"/>
    </row>
    <row r="27" spans="1:12" ht="19.5" customHeight="1" x14ac:dyDescent="0.4">
      <c r="A27" s="193"/>
      <c r="B27" s="483" t="s">
        <v>343</v>
      </c>
      <c r="C27" s="483"/>
      <c r="D27" s="193"/>
      <c r="E27" s="193"/>
      <c r="F27" s="193"/>
      <c r="G27" s="193"/>
      <c r="H27" s="193"/>
      <c r="I27" s="193"/>
      <c r="J27" s="193"/>
      <c r="K27" s="193"/>
      <c r="L27" s="113"/>
    </row>
    <row r="28" spans="1:12" ht="19.5" customHeight="1" x14ac:dyDescent="0.4">
      <c r="A28" s="193"/>
      <c r="B28" s="483" t="s">
        <v>354</v>
      </c>
      <c r="C28" s="483"/>
      <c r="D28" s="193"/>
      <c r="E28" s="193"/>
      <c r="F28" s="193"/>
      <c r="G28" s="193"/>
      <c r="H28" s="193"/>
      <c r="I28" s="193"/>
      <c r="J28" s="193"/>
      <c r="K28" s="193"/>
      <c r="L28" s="113"/>
    </row>
    <row r="29" spans="1:12" ht="3" customHeight="1" x14ac:dyDescent="0.4">
      <c r="A29" s="193"/>
      <c r="B29" s="482"/>
      <c r="C29" s="482"/>
      <c r="D29" s="193"/>
      <c r="E29" s="193"/>
      <c r="F29" s="193"/>
      <c r="G29" s="193"/>
      <c r="H29" s="193"/>
      <c r="I29" s="193"/>
      <c r="J29" s="193"/>
      <c r="K29" s="193"/>
      <c r="L29" s="113"/>
    </row>
    <row r="30" spans="1:12" x14ac:dyDescent="0.4">
      <c r="A30" s="193"/>
      <c r="B30" s="485" t="s">
        <v>84</v>
      </c>
      <c r="C30" s="485"/>
      <c r="D30" s="193"/>
      <c r="E30" s="193"/>
      <c r="F30" s="193"/>
      <c r="G30" s="193"/>
      <c r="H30" s="193"/>
      <c r="I30" s="193"/>
      <c r="J30" s="193"/>
      <c r="K30" s="193"/>
      <c r="L30" s="113"/>
    </row>
    <row r="31" spans="1:12" ht="32.25" customHeight="1" x14ac:dyDescent="0.4">
      <c r="A31" s="486">
        <v>1</v>
      </c>
      <c r="B31" s="1072" t="s">
        <v>355</v>
      </c>
      <c r="C31" s="1072"/>
      <c r="D31" s="1072"/>
      <c r="E31" s="1072"/>
      <c r="F31" s="1072"/>
      <c r="G31" s="1072"/>
      <c r="H31" s="1072"/>
      <c r="I31" s="1072"/>
      <c r="J31" s="1072"/>
      <c r="K31" s="1072"/>
      <c r="L31" s="136"/>
    </row>
    <row r="32" spans="1:12" ht="27.75" customHeight="1" x14ac:dyDescent="0.4">
      <c r="A32" s="486">
        <v>2</v>
      </c>
      <c r="B32" s="1072" t="s">
        <v>356</v>
      </c>
      <c r="C32" s="1072"/>
      <c r="D32" s="1072"/>
      <c r="E32" s="1072"/>
      <c r="F32" s="1072"/>
      <c r="G32" s="1072"/>
      <c r="H32" s="1072"/>
      <c r="I32" s="1072"/>
      <c r="J32" s="1072"/>
      <c r="K32" s="1072"/>
      <c r="L32" s="136"/>
    </row>
    <row r="33" spans="1:12" ht="27.75" customHeight="1" x14ac:dyDescent="0.4">
      <c r="A33" s="486">
        <v>3</v>
      </c>
      <c r="B33" s="1072" t="s">
        <v>357</v>
      </c>
      <c r="C33" s="1072"/>
      <c r="D33" s="1072"/>
      <c r="E33" s="1072"/>
      <c r="F33" s="1072"/>
      <c r="G33" s="1072"/>
      <c r="H33" s="1072"/>
      <c r="I33" s="1072"/>
      <c r="J33" s="1072"/>
      <c r="K33" s="1072"/>
      <c r="L33" s="136"/>
    </row>
    <row r="34" spans="1:12" ht="56.25" customHeight="1" x14ac:dyDescent="0.4">
      <c r="A34" s="486">
        <v>4</v>
      </c>
      <c r="B34" s="1072" t="s">
        <v>358</v>
      </c>
      <c r="C34" s="1072"/>
      <c r="D34" s="1072"/>
      <c r="E34" s="1072"/>
      <c r="F34" s="1072"/>
      <c r="G34" s="1072"/>
      <c r="H34" s="1072"/>
      <c r="I34" s="1072"/>
      <c r="J34" s="1072"/>
      <c r="K34" s="1072"/>
      <c r="L34" s="136"/>
    </row>
    <row r="35" spans="1:12" ht="18" customHeight="1" x14ac:dyDescent="0.4">
      <c r="A35" s="193"/>
      <c r="B35" s="1073" t="s">
        <v>153</v>
      </c>
      <c r="C35" s="1073"/>
      <c r="D35" s="1073"/>
      <c r="E35" s="1073"/>
      <c r="F35" s="1073"/>
      <c r="G35" s="487"/>
      <c r="H35" s="487"/>
      <c r="I35" s="487"/>
      <c r="J35" s="487"/>
      <c r="K35" s="487"/>
      <c r="L35" s="136"/>
    </row>
    <row r="36" spans="1:12" x14ac:dyDescent="0.4">
      <c r="A36" s="193"/>
      <c r="B36" s="193"/>
      <c r="C36" s="193"/>
      <c r="D36" s="488" t="s">
        <v>359</v>
      </c>
      <c r="E36" s="488" t="s">
        <v>362</v>
      </c>
      <c r="F36" s="488"/>
      <c r="G36" s="488"/>
      <c r="H36" s="488"/>
      <c r="I36" s="488"/>
      <c r="J36" s="488"/>
      <c r="K36" s="488"/>
      <c r="L36" s="113"/>
    </row>
    <row r="37" spans="1:12" x14ac:dyDescent="0.4">
      <c r="A37" s="193"/>
      <c r="B37" s="193"/>
      <c r="C37" s="193"/>
      <c r="D37" s="482" t="s">
        <v>360</v>
      </c>
      <c r="E37" s="482" t="s">
        <v>363</v>
      </c>
      <c r="F37" s="482"/>
      <c r="G37" s="482"/>
      <c r="H37" s="482"/>
      <c r="I37" s="482"/>
      <c r="J37" s="482"/>
      <c r="K37" s="482"/>
      <c r="L37" s="113"/>
    </row>
    <row r="38" spans="1:12" x14ac:dyDescent="0.4">
      <c r="A38" s="193"/>
      <c r="B38" s="193"/>
      <c r="C38" s="193"/>
      <c r="D38" s="482" t="s">
        <v>361</v>
      </c>
      <c r="E38" s="482"/>
      <c r="F38" s="482"/>
      <c r="G38" s="482"/>
      <c r="H38" s="482"/>
      <c r="I38" s="482"/>
      <c r="J38" s="482"/>
      <c r="K38" s="482"/>
      <c r="L38" s="516"/>
    </row>
    <row r="39" spans="1:12" x14ac:dyDescent="0.4">
      <c r="A39" s="193"/>
      <c r="B39" s="1073" t="s">
        <v>154</v>
      </c>
      <c r="C39" s="1073"/>
      <c r="D39" s="1073"/>
      <c r="E39" s="1073"/>
      <c r="F39" s="1073"/>
      <c r="G39" s="486"/>
      <c r="H39" s="486"/>
      <c r="I39" s="486"/>
      <c r="J39" s="486"/>
      <c r="K39" s="486"/>
      <c r="L39" s="113"/>
    </row>
    <row r="40" spans="1:12" x14ac:dyDescent="0.4">
      <c r="A40" s="193"/>
      <c r="B40" s="193"/>
      <c r="C40" s="193"/>
      <c r="D40" s="482" t="s">
        <v>364</v>
      </c>
      <c r="E40" s="482" t="s">
        <v>366</v>
      </c>
      <c r="F40" s="482"/>
      <c r="G40" s="482"/>
      <c r="H40" s="482"/>
      <c r="I40" s="482"/>
      <c r="J40" s="482"/>
      <c r="K40" s="482"/>
      <c r="L40" s="113"/>
    </row>
    <row r="41" spans="1:12" x14ac:dyDescent="0.4">
      <c r="A41" s="193"/>
      <c r="B41" s="193"/>
      <c r="C41" s="193"/>
      <c r="D41" s="482" t="s">
        <v>365</v>
      </c>
      <c r="E41" s="482" t="s">
        <v>367</v>
      </c>
      <c r="F41" s="482"/>
      <c r="G41" s="482"/>
      <c r="H41" s="482"/>
      <c r="I41" s="482"/>
      <c r="J41" s="482"/>
      <c r="K41" s="482"/>
      <c r="L41" s="113"/>
    </row>
    <row r="42" spans="1:12" x14ac:dyDescent="0.4">
      <c r="A42" s="193"/>
      <c r="B42" s="193"/>
      <c r="C42" s="193"/>
      <c r="D42" s="482"/>
      <c r="E42" s="482"/>
      <c r="F42" s="482"/>
      <c r="G42" s="482"/>
      <c r="H42" s="482"/>
      <c r="I42" s="482"/>
      <c r="J42" s="482"/>
      <c r="K42" s="482"/>
      <c r="L42" s="113"/>
    </row>
    <row r="43" spans="1:12" x14ac:dyDescent="0.4">
      <c r="A43" s="193"/>
      <c r="B43" s="193"/>
      <c r="C43" s="193"/>
      <c r="D43" s="482"/>
      <c r="E43" s="482"/>
      <c r="F43" s="482"/>
      <c r="G43" s="482"/>
      <c r="H43" s="482"/>
      <c r="I43" s="482"/>
      <c r="J43" s="482"/>
      <c r="K43" s="482"/>
      <c r="L43" s="113"/>
    </row>
    <row r="44" spans="1:12" ht="117" customHeight="1" x14ac:dyDescent="0.4">
      <c r="A44" s="193"/>
      <c r="B44" s="193"/>
      <c r="C44" s="193"/>
      <c r="D44" s="482"/>
      <c r="E44" s="482"/>
      <c r="F44" s="482"/>
      <c r="G44" s="482"/>
      <c r="H44" s="482"/>
      <c r="I44" s="482"/>
      <c r="J44" s="482"/>
      <c r="K44" s="482"/>
      <c r="L44" s="113"/>
    </row>
    <row r="45" spans="1:12" x14ac:dyDescent="0.4">
      <c r="A45" s="193"/>
      <c r="B45" s="193"/>
      <c r="C45" s="193"/>
      <c r="D45" s="482"/>
      <c r="E45" s="482"/>
      <c r="F45" s="482"/>
      <c r="G45" s="482"/>
      <c r="H45" s="482"/>
      <c r="I45" s="482"/>
      <c r="J45" s="482"/>
      <c r="K45" s="482"/>
      <c r="L45" s="113"/>
    </row>
    <row r="46" spans="1:12" x14ac:dyDescent="0.4">
      <c r="A46" s="193"/>
      <c r="B46" s="193"/>
      <c r="C46" s="193"/>
      <c r="D46" s="482"/>
      <c r="E46" s="482"/>
      <c r="F46" s="482"/>
      <c r="G46" s="482"/>
      <c r="H46" s="482"/>
      <c r="I46" s="482"/>
      <c r="J46" s="482"/>
      <c r="K46" s="482"/>
      <c r="L46" s="113"/>
    </row>
    <row r="47" spans="1:12" x14ac:dyDescent="0.4">
      <c r="A47" s="193"/>
      <c r="B47" s="193"/>
      <c r="C47" s="193"/>
      <c r="D47" s="482"/>
      <c r="E47" s="482"/>
      <c r="F47" s="482"/>
      <c r="G47" s="482"/>
      <c r="H47" s="482"/>
      <c r="I47" s="482"/>
      <c r="J47" s="482"/>
      <c r="K47" s="482"/>
      <c r="L47" s="113"/>
    </row>
    <row r="48" spans="1:12" x14ac:dyDescent="0.4">
      <c r="A48" s="193"/>
      <c r="B48" s="193"/>
      <c r="C48" s="193"/>
      <c r="D48" s="482"/>
      <c r="E48" s="482"/>
      <c r="F48" s="482"/>
      <c r="G48" s="482"/>
      <c r="H48" s="482"/>
      <c r="I48" s="482"/>
      <c r="J48" s="482"/>
      <c r="K48" s="482"/>
      <c r="L48" s="113"/>
    </row>
    <row r="49" spans="1:15" ht="7.5" customHeight="1" x14ac:dyDescent="0.4">
      <c r="A49" s="193"/>
      <c r="B49" s="193"/>
      <c r="C49" s="193"/>
      <c r="D49" s="193"/>
      <c r="E49" s="193"/>
      <c r="F49" s="193"/>
      <c r="G49" s="193"/>
      <c r="H49" s="193"/>
      <c r="I49" s="193"/>
      <c r="J49" s="193"/>
      <c r="K49" s="193"/>
      <c r="L49" s="113"/>
    </row>
    <row r="50" spans="1:15" ht="24" x14ac:dyDescent="0.55000000000000004">
      <c r="A50" s="1074" t="s">
        <v>497</v>
      </c>
      <c r="B50" s="1074"/>
      <c r="C50" s="1074"/>
      <c r="D50" s="1074"/>
      <c r="E50" s="1074"/>
      <c r="F50" s="1074"/>
      <c r="G50" s="1074"/>
      <c r="H50" s="1074"/>
      <c r="I50" s="1074"/>
      <c r="J50" s="1074"/>
      <c r="K50" s="1074"/>
      <c r="L50" s="1074"/>
      <c r="M50" s="7"/>
      <c r="N50" s="7"/>
      <c r="O50" s="7"/>
    </row>
    <row r="51" spans="1:15" ht="21" customHeight="1" x14ac:dyDescent="0.55000000000000004">
      <c r="A51" s="193"/>
      <c r="B51" s="500" t="s">
        <v>101</v>
      </c>
      <c r="C51" s="500"/>
      <c r="D51" s="500"/>
      <c r="E51" s="500"/>
      <c r="F51" s="500"/>
      <c r="G51" s="500"/>
      <c r="H51" s="500"/>
      <c r="I51" s="500"/>
      <c r="J51" s="500"/>
      <c r="K51" s="500"/>
      <c r="L51" s="602"/>
      <c r="M51" s="7"/>
      <c r="N51" s="7"/>
      <c r="O51" s="7"/>
    </row>
    <row r="52" spans="1:15" ht="24" customHeight="1" x14ac:dyDescent="0.55000000000000004">
      <c r="A52" s="193"/>
      <c r="B52" s="623" t="str">
        <f>แบบสรุปประเมินเงินเดือน!C16</f>
        <v>£</v>
      </c>
      <c r="C52" s="1048" t="str">
        <f>แบบสรุปประเมินเงินเดือน!D16</f>
        <v xml:space="preserve"> รอบที่ 1 (1 ตุลาคม พ.ศ. ……...  - 31 มีนาคม พ.ศ. ………..) </v>
      </c>
      <c r="D52" s="1048"/>
      <c r="E52" s="581"/>
      <c r="F52" s="581"/>
      <c r="G52" s="581"/>
      <c r="H52" s="581"/>
      <c r="I52" s="581"/>
      <c r="J52" s="581"/>
      <c r="K52" s="581"/>
      <c r="L52" s="603"/>
      <c r="M52" s="7"/>
      <c r="N52" s="7"/>
      <c r="O52" s="7"/>
    </row>
    <row r="53" spans="1:15" ht="24.75" customHeight="1" x14ac:dyDescent="0.55000000000000004">
      <c r="A53" s="193"/>
      <c r="B53" s="623" t="str">
        <f>แบบสรุปประเมินเงินเดือน!C17</f>
        <v>£</v>
      </c>
      <c r="C53" s="1048" t="str">
        <f>แบบสรุปประเมินเงินเดือน!D17</f>
        <v xml:space="preserve"> รอบที่ 2 (1 เมษายน พ.ศ. ……… - 30 กันยายน พ.ศ. ………. ) </v>
      </c>
      <c r="D53" s="1048"/>
      <c r="E53" s="581"/>
      <c r="F53" s="581"/>
      <c r="G53" s="581"/>
      <c r="H53" s="581"/>
      <c r="I53" s="581"/>
      <c r="J53" s="581"/>
      <c r="K53" s="581"/>
      <c r="L53" s="603"/>
      <c r="M53" s="7"/>
      <c r="N53" s="7"/>
      <c r="O53" s="7"/>
    </row>
    <row r="54" spans="1:15" ht="24" customHeight="1" x14ac:dyDescent="0.55000000000000004">
      <c r="A54" s="193"/>
      <c r="B54" s="604" t="s">
        <v>195</v>
      </c>
      <c r="C54" s="1048" t="str">
        <f>'หน้าหลักภาระงานขั้นต่ำ '!B4</f>
        <v>นายมานะ  หมั่นเพียร</v>
      </c>
      <c r="D54" s="1048"/>
      <c r="E54" s="1071" t="s">
        <v>53</v>
      </c>
      <c r="F54" s="1071"/>
      <c r="G54" s="1071"/>
      <c r="H54" s="1048" t="str">
        <f>'หน้าหลักภาระงานขั้นต่ำ '!E4</f>
        <v>ผู้ช่วยศาสตราจารย์</v>
      </c>
      <c r="I54" s="1048"/>
      <c r="J54" s="1048"/>
      <c r="K54" s="1048"/>
      <c r="L54" s="1048"/>
      <c r="M54" s="7"/>
      <c r="N54" s="7"/>
      <c r="O54" s="7"/>
    </row>
    <row r="55" spans="1:15" ht="24" customHeight="1" x14ac:dyDescent="0.55000000000000004">
      <c r="A55" s="193"/>
      <c r="B55" s="605" t="s">
        <v>155</v>
      </c>
      <c r="C55" s="1075">
        <f>แบบสรุปประเมินเงินเดือน!C21</f>
        <v>0</v>
      </c>
      <c r="D55" s="1075"/>
      <c r="E55" s="1071" t="s">
        <v>743</v>
      </c>
      <c r="F55" s="1071"/>
      <c r="G55" s="1071"/>
      <c r="H55" s="1048" t="str">
        <f>แบบสรุปประเมินเงินเดือน!E21</f>
        <v>ศิลปศาสตร์</v>
      </c>
      <c r="I55" s="1048"/>
      <c r="J55" s="1048"/>
      <c r="K55" s="1048"/>
      <c r="L55" s="1048"/>
      <c r="M55" s="7"/>
      <c r="N55" s="7"/>
      <c r="O55" s="7"/>
    </row>
    <row r="56" spans="1:15" ht="21" customHeight="1" x14ac:dyDescent="0.55000000000000004">
      <c r="A56" s="193"/>
      <c r="B56" s="605" t="s">
        <v>156</v>
      </c>
      <c r="C56" s="1048" t="str">
        <f>แบบสรุปประเมินเงินเดือน!D22</f>
        <v>นายสุริยัน  จันทรา</v>
      </c>
      <c r="D56" s="1048"/>
      <c r="E56" s="1078" t="s">
        <v>53</v>
      </c>
      <c r="F56" s="1078"/>
      <c r="G56" s="1078"/>
      <c r="H56" s="1048" t="str">
        <f>แบบสรุปประเมินเงินเดือน!C23</f>
        <v>รองศาสตราจารย์</v>
      </c>
      <c r="I56" s="1048"/>
      <c r="J56" s="1048"/>
      <c r="K56" s="1048"/>
      <c r="L56" s="1048"/>
      <c r="M56" s="7"/>
      <c r="N56" s="7"/>
      <c r="O56" s="7"/>
    </row>
    <row r="57" spans="1:15" ht="6.95" customHeight="1" x14ac:dyDescent="0.55000000000000004">
      <c r="A57" s="193"/>
      <c r="B57" s="491"/>
      <c r="C57" s="491"/>
      <c r="D57" s="193"/>
      <c r="E57" s="492"/>
      <c r="F57" s="492"/>
      <c r="G57" s="492"/>
      <c r="H57" s="490"/>
      <c r="I57" s="490"/>
      <c r="J57" s="490"/>
      <c r="K57" s="490"/>
      <c r="L57" s="114"/>
      <c r="M57" s="7"/>
      <c r="N57" s="7"/>
      <c r="O57" s="7"/>
    </row>
    <row r="58" spans="1:15" ht="23.25" customHeight="1" x14ac:dyDescent="0.55000000000000004">
      <c r="A58" s="193"/>
      <c r="B58" s="493" t="s">
        <v>86</v>
      </c>
      <c r="C58" s="493"/>
      <c r="D58" s="494" t="s">
        <v>495</v>
      </c>
      <c r="E58" s="495"/>
      <c r="F58" s="495"/>
      <c r="G58" s="600"/>
      <c r="H58" s="599" t="s">
        <v>647</v>
      </c>
      <c r="I58" s="599"/>
      <c r="J58" s="599"/>
      <c r="K58" s="599"/>
      <c r="L58" s="599"/>
      <c r="M58" s="7"/>
      <c r="N58" s="7"/>
      <c r="O58" s="7"/>
    </row>
    <row r="59" spans="1:15" ht="1.5" customHeight="1" x14ac:dyDescent="0.55000000000000004">
      <c r="B59" s="14"/>
      <c r="C59" s="742"/>
      <c r="E59" s="14"/>
      <c r="F59" s="14"/>
      <c r="G59" s="14"/>
      <c r="H59" s="14"/>
      <c r="I59" s="14"/>
      <c r="J59" s="501"/>
      <c r="K59" s="14"/>
      <c r="L59" s="517"/>
      <c r="M59" s="7"/>
      <c r="N59" s="7"/>
      <c r="O59" s="7"/>
    </row>
    <row r="60" spans="1:15" ht="27.75" customHeight="1" x14ac:dyDescent="0.5">
      <c r="B60" s="1079" t="s">
        <v>368</v>
      </c>
      <c r="C60" s="1090" t="s">
        <v>369</v>
      </c>
      <c r="D60" s="1091"/>
      <c r="E60" s="1081" t="s">
        <v>503</v>
      </c>
      <c r="F60" s="1082"/>
      <c r="G60" s="1082"/>
      <c r="H60" s="1082"/>
      <c r="I60" s="1083"/>
      <c r="J60" s="1084" t="s">
        <v>370</v>
      </c>
      <c r="K60" s="1086" t="s">
        <v>518</v>
      </c>
      <c r="L60" s="1088" t="s">
        <v>371</v>
      </c>
      <c r="M60" s="9"/>
      <c r="N60" s="9"/>
      <c r="O60" s="9"/>
    </row>
    <row r="61" spans="1:15" ht="26.25" customHeight="1" x14ac:dyDescent="0.5">
      <c r="B61" s="1080"/>
      <c r="C61" s="1092"/>
      <c r="D61" s="1093"/>
      <c r="E61" s="545">
        <v>1</v>
      </c>
      <c r="F61" s="545">
        <v>2</v>
      </c>
      <c r="G61" s="545">
        <v>3</v>
      </c>
      <c r="H61" s="545">
        <v>4</v>
      </c>
      <c r="I61" s="545">
        <v>5</v>
      </c>
      <c r="J61" s="1085"/>
      <c r="K61" s="1087"/>
      <c r="L61" s="1089"/>
      <c r="M61" s="9"/>
      <c r="O61" s="9"/>
    </row>
    <row r="62" spans="1:15" ht="24" x14ac:dyDescent="0.55000000000000004">
      <c r="B62" s="426" t="s">
        <v>372</v>
      </c>
      <c r="C62" s="1065" t="s">
        <v>157</v>
      </c>
      <c r="D62" s="1066"/>
      <c r="E62" s="556"/>
      <c r="F62" s="557"/>
      <c r="G62" s="556"/>
      <c r="H62" s="557"/>
      <c r="I62" s="556"/>
      <c r="J62" s="509">
        <f>E62+F62+G62+H62+I62</f>
        <v>0</v>
      </c>
      <c r="K62" s="668">
        <v>50</v>
      </c>
      <c r="L62" s="526">
        <f>K62*J62/100</f>
        <v>0</v>
      </c>
      <c r="M62" s="7"/>
      <c r="O62" s="9"/>
    </row>
    <row r="63" spans="1:15" ht="20.25" customHeight="1" x14ac:dyDescent="0.55000000000000004">
      <c r="B63" s="427"/>
      <c r="C63" s="1069" t="s">
        <v>498</v>
      </c>
      <c r="D63" s="1070"/>
      <c r="E63" s="428"/>
      <c r="F63" s="176"/>
      <c r="G63" s="428"/>
      <c r="H63" s="176"/>
      <c r="I63" s="428"/>
      <c r="J63" s="194"/>
      <c r="K63" s="428"/>
      <c r="L63" s="518"/>
      <c r="M63" s="7"/>
      <c r="O63" s="7"/>
    </row>
    <row r="64" spans="1:15" ht="22.5" customHeight="1" x14ac:dyDescent="0.55000000000000004">
      <c r="B64" s="428"/>
      <c r="C64" s="1069" t="s">
        <v>500</v>
      </c>
      <c r="D64" s="1070"/>
      <c r="E64" s="428"/>
      <c r="F64" s="176"/>
      <c r="G64" s="428"/>
      <c r="H64" s="176"/>
      <c r="I64" s="428"/>
      <c r="J64" s="194"/>
      <c r="K64" s="428"/>
      <c r="L64" s="518"/>
      <c r="M64" s="7"/>
      <c r="N64" s="7"/>
      <c r="O64" s="7"/>
    </row>
    <row r="65" spans="2:15" ht="31.5" customHeight="1" x14ac:dyDescent="0.55000000000000004">
      <c r="B65" s="428"/>
      <c r="C65" s="1069" t="s">
        <v>499</v>
      </c>
      <c r="D65" s="1070"/>
      <c r="E65" s="428"/>
      <c r="F65" s="176"/>
      <c r="G65" s="428"/>
      <c r="H65" s="176"/>
      <c r="I65" s="428"/>
      <c r="J65" s="194"/>
      <c r="K65" s="428"/>
      <c r="L65" s="518"/>
      <c r="M65" s="7"/>
      <c r="N65" s="27"/>
      <c r="O65" s="15"/>
    </row>
    <row r="66" spans="2:15" ht="30.75" customHeight="1" x14ac:dyDescent="0.55000000000000004">
      <c r="B66" s="428"/>
      <c r="C66" s="1069" t="s">
        <v>501</v>
      </c>
      <c r="D66" s="1070"/>
      <c r="E66" s="428"/>
      <c r="F66" s="176"/>
      <c r="G66" s="428"/>
      <c r="H66" s="176"/>
      <c r="I66" s="428"/>
      <c r="J66" s="194"/>
      <c r="K66" s="428"/>
      <c r="L66" s="518"/>
      <c r="M66" s="7"/>
      <c r="N66" s="7"/>
      <c r="O66" s="7"/>
    </row>
    <row r="67" spans="2:15" ht="31.5" customHeight="1" x14ac:dyDescent="0.55000000000000004">
      <c r="B67" s="429"/>
      <c r="C67" s="1094" t="s">
        <v>502</v>
      </c>
      <c r="D67" s="1095"/>
      <c r="E67" s="429"/>
      <c r="F67" s="430"/>
      <c r="G67" s="429"/>
      <c r="H67" s="430"/>
      <c r="I67" s="429"/>
      <c r="J67" s="502"/>
      <c r="K67" s="429"/>
      <c r="L67" s="519"/>
      <c r="M67" s="7"/>
      <c r="N67" s="7"/>
      <c r="O67" s="7"/>
    </row>
    <row r="68" spans="2:15" ht="22.5" customHeight="1" x14ac:dyDescent="0.55000000000000004">
      <c r="B68" s="426" t="s">
        <v>373</v>
      </c>
      <c r="C68" s="1065" t="s">
        <v>157</v>
      </c>
      <c r="D68" s="1066"/>
      <c r="E68" s="497"/>
      <c r="F68" s="498"/>
      <c r="G68" s="497"/>
      <c r="H68" s="498"/>
      <c r="I68" s="497"/>
      <c r="J68" s="509">
        <f>E68+F68+G68+H68+I68</f>
        <v>0</v>
      </c>
      <c r="K68" s="668">
        <v>20</v>
      </c>
      <c r="L68" s="526">
        <f>K68*J68/100</f>
        <v>0</v>
      </c>
      <c r="M68" s="7"/>
      <c r="N68" s="7"/>
      <c r="O68" s="7"/>
    </row>
    <row r="69" spans="2:15" ht="33.75" customHeight="1" x14ac:dyDescent="0.55000000000000004">
      <c r="B69" s="431" t="s">
        <v>208</v>
      </c>
      <c r="C69" s="1069" t="s">
        <v>504</v>
      </c>
      <c r="D69" s="1070"/>
      <c r="E69" s="432"/>
      <c r="F69" s="433"/>
      <c r="G69" s="67"/>
      <c r="H69" s="433"/>
      <c r="I69" s="67"/>
      <c r="J69" s="503"/>
      <c r="K69" s="176"/>
      <c r="L69" s="520"/>
      <c r="M69" s="7"/>
      <c r="N69" s="7"/>
      <c r="O69" s="7"/>
    </row>
    <row r="70" spans="2:15" ht="30" customHeight="1" x14ac:dyDescent="0.55000000000000004">
      <c r="B70" s="434"/>
      <c r="C70" s="1069" t="s">
        <v>505</v>
      </c>
      <c r="D70" s="1070"/>
      <c r="E70" s="432"/>
      <c r="F70" s="433"/>
      <c r="G70" s="67"/>
      <c r="H70" s="433"/>
      <c r="I70" s="67"/>
      <c r="J70" s="503"/>
      <c r="K70" s="176"/>
      <c r="L70" s="520"/>
      <c r="M70" s="7"/>
      <c r="N70" s="7"/>
      <c r="O70" s="7"/>
    </row>
    <row r="71" spans="2:15" ht="30.75" customHeight="1" x14ac:dyDescent="0.55000000000000004">
      <c r="B71" s="435"/>
      <c r="C71" s="1094" t="s">
        <v>326</v>
      </c>
      <c r="D71" s="1095"/>
      <c r="E71" s="436"/>
      <c r="F71" s="437"/>
      <c r="G71" s="84"/>
      <c r="H71" s="437"/>
      <c r="I71" s="84"/>
      <c r="J71" s="504"/>
      <c r="K71" s="430"/>
      <c r="L71" s="521"/>
      <c r="M71" s="7"/>
      <c r="N71" s="7"/>
      <c r="O71" s="7"/>
    </row>
    <row r="72" spans="2:15" ht="0.6" customHeight="1" x14ac:dyDescent="0.55000000000000004">
      <c r="B72" s="92"/>
      <c r="C72" s="768"/>
      <c r="D72" s="768"/>
      <c r="E72" s="67"/>
      <c r="F72" s="67"/>
      <c r="G72" s="67"/>
      <c r="H72" s="67"/>
      <c r="I72" s="67"/>
      <c r="J72" s="194"/>
      <c r="K72" s="176"/>
      <c r="L72" s="769"/>
      <c r="M72" s="15"/>
      <c r="N72" s="7"/>
      <c r="O72" s="7"/>
    </row>
    <row r="73" spans="2:15" ht="23.25" customHeight="1" x14ac:dyDescent="0.55000000000000004">
      <c r="B73" s="1076" t="s">
        <v>686</v>
      </c>
      <c r="C73" s="1067" t="s">
        <v>511</v>
      </c>
      <c r="D73" s="1068"/>
      <c r="E73" s="438"/>
      <c r="F73" s="439"/>
      <c r="G73" s="98"/>
      <c r="H73" s="439"/>
      <c r="I73" s="98"/>
      <c r="J73" s="505"/>
      <c r="K73" s="97"/>
      <c r="L73" s="522"/>
      <c r="M73" s="7"/>
      <c r="N73" s="7"/>
      <c r="O73" s="7"/>
    </row>
    <row r="74" spans="2:15" ht="28.5" customHeight="1" x14ac:dyDescent="0.55000000000000004">
      <c r="B74" s="1077"/>
      <c r="C74" s="1057" t="s">
        <v>506</v>
      </c>
      <c r="D74" s="1058"/>
      <c r="E74" s="432"/>
      <c r="F74" s="433"/>
      <c r="G74" s="67"/>
      <c r="H74" s="433"/>
      <c r="I74" s="67"/>
      <c r="J74" s="503"/>
      <c r="K74" s="176"/>
      <c r="L74" s="520"/>
      <c r="M74" s="7"/>
      <c r="N74" s="7"/>
      <c r="O74" s="7"/>
    </row>
    <row r="75" spans="2:15" ht="32.25" customHeight="1" x14ac:dyDescent="0.55000000000000004">
      <c r="B75" s="434"/>
      <c r="C75" s="1069" t="s">
        <v>507</v>
      </c>
      <c r="D75" s="1070"/>
      <c r="E75" s="432"/>
      <c r="F75" s="433"/>
      <c r="G75" s="67"/>
      <c r="H75" s="433"/>
      <c r="I75" s="67"/>
      <c r="J75" s="503"/>
      <c r="K75" s="176"/>
      <c r="L75" s="520"/>
      <c r="M75" s="7"/>
      <c r="N75" s="7"/>
      <c r="O75" s="7"/>
    </row>
    <row r="76" spans="2:15" ht="47.25" customHeight="1" x14ac:dyDescent="0.55000000000000004">
      <c r="B76" s="434"/>
      <c r="C76" s="1057" t="s">
        <v>508</v>
      </c>
      <c r="D76" s="1058"/>
      <c r="E76" s="432"/>
      <c r="F76" s="433"/>
      <c r="G76" s="67"/>
      <c r="H76" s="433"/>
      <c r="I76" s="67"/>
      <c r="J76" s="503"/>
      <c r="K76" s="176"/>
      <c r="L76" s="520"/>
      <c r="M76" s="7"/>
      <c r="N76" s="7"/>
      <c r="O76" s="7"/>
    </row>
    <row r="77" spans="2:15" ht="38.25" customHeight="1" x14ac:dyDescent="0.55000000000000004">
      <c r="B77" s="434"/>
      <c r="C77" s="1057" t="s">
        <v>519</v>
      </c>
      <c r="D77" s="1058"/>
      <c r="E77" s="432"/>
      <c r="F77" s="433"/>
      <c r="G77" s="67"/>
      <c r="H77" s="433"/>
      <c r="I77" s="67"/>
      <c r="J77" s="503"/>
      <c r="K77" s="176"/>
      <c r="L77" s="520"/>
      <c r="M77" s="7"/>
      <c r="N77" s="7"/>
      <c r="O77" s="7"/>
    </row>
    <row r="78" spans="2:15" ht="36.75" customHeight="1" x14ac:dyDescent="0.55000000000000004">
      <c r="B78" s="434"/>
      <c r="C78" s="1057" t="s">
        <v>496</v>
      </c>
      <c r="D78" s="1058"/>
      <c r="E78" s="432"/>
      <c r="F78" s="433"/>
      <c r="G78" s="67"/>
      <c r="H78" s="433"/>
      <c r="I78" s="67"/>
      <c r="J78" s="503"/>
      <c r="K78" s="176"/>
      <c r="L78" s="520"/>
      <c r="M78" s="7"/>
      <c r="N78" s="7"/>
      <c r="O78" s="7"/>
    </row>
    <row r="79" spans="2:15" ht="31.5" customHeight="1" x14ac:dyDescent="0.55000000000000004">
      <c r="B79" s="434"/>
      <c r="C79" s="1057" t="s">
        <v>509</v>
      </c>
      <c r="D79" s="1058"/>
      <c r="E79" s="432"/>
      <c r="F79" s="433"/>
      <c r="G79" s="67"/>
      <c r="H79" s="433"/>
      <c r="I79" s="67"/>
      <c r="J79" s="503"/>
      <c r="K79" s="176"/>
      <c r="L79" s="520"/>
      <c r="M79" s="7"/>
      <c r="N79" s="7"/>
      <c r="O79" s="7"/>
    </row>
    <row r="80" spans="2:15" ht="36" customHeight="1" x14ac:dyDescent="0.55000000000000004">
      <c r="B80" s="434"/>
      <c r="C80" s="1057" t="s">
        <v>510</v>
      </c>
      <c r="D80" s="1058"/>
      <c r="E80" s="432"/>
      <c r="F80" s="433"/>
      <c r="G80" s="67"/>
      <c r="H80" s="433"/>
      <c r="I80" s="67"/>
      <c r="J80" s="503"/>
      <c r="K80" s="176"/>
      <c r="L80" s="520"/>
      <c r="M80" s="7"/>
      <c r="N80" s="7"/>
      <c r="O80" s="7"/>
    </row>
    <row r="81" spans="2:15" ht="30.75" customHeight="1" x14ac:dyDescent="0.55000000000000004">
      <c r="B81" s="434"/>
      <c r="C81" s="1057" t="s">
        <v>327</v>
      </c>
      <c r="D81" s="1058"/>
      <c r="E81" s="432"/>
      <c r="F81" s="433"/>
      <c r="G81" s="67"/>
      <c r="H81" s="433"/>
      <c r="I81" s="67"/>
      <c r="J81" s="503"/>
      <c r="K81" s="176"/>
      <c r="L81" s="520"/>
      <c r="M81" s="7"/>
      <c r="N81" s="7"/>
      <c r="O81" s="7"/>
    </row>
    <row r="82" spans="2:15" ht="30.75" customHeight="1" x14ac:dyDescent="0.55000000000000004">
      <c r="B82" s="440"/>
      <c r="C82" s="1057" t="s">
        <v>512</v>
      </c>
      <c r="D82" s="1058"/>
      <c r="E82" s="432"/>
      <c r="F82" s="433"/>
      <c r="G82" s="67"/>
      <c r="H82" s="433"/>
      <c r="I82" s="67"/>
      <c r="J82" s="503"/>
      <c r="K82" s="176"/>
      <c r="L82" s="520"/>
      <c r="M82" s="7"/>
      <c r="N82" s="7"/>
      <c r="O82" s="7"/>
    </row>
    <row r="83" spans="2:15" ht="20.25" customHeight="1" x14ac:dyDescent="0.55000000000000004">
      <c r="B83" s="441"/>
      <c r="C83" s="1057" t="s">
        <v>513</v>
      </c>
      <c r="D83" s="1058"/>
      <c r="E83" s="432"/>
      <c r="F83" s="433"/>
      <c r="G83" s="67"/>
      <c r="H83" s="433"/>
      <c r="I83" s="67"/>
      <c r="J83" s="503"/>
      <c r="K83" s="176"/>
      <c r="L83" s="520"/>
      <c r="M83" s="7"/>
      <c r="N83" s="7"/>
      <c r="O83" s="7"/>
    </row>
    <row r="84" spans="2:15" ht="30.75" customHeight="1" x14ac:dyDescent="0.55000000000000004">
      <c r="B84" s="441"/>
      <c r="C84" s="1057" t="s">
        <v>514</v>
      </c>
      <c r="D84" s="1058"/>
      <c r="E84" s="432"/>
      <c r="F84" s="433"/>
      <c r="G84" s="67"/>
      <c r="H84" s="433"/>
      <c r="I84" s="67"/>
      <c r="J84" s="503"/>
      <c r="K84" s="176"/>
      <c r="L84" s="520"/>
      <c r="M84" s="7"/>
      <c r="N84" s="7"/>
      <c r="O84" s="7"/>
    </row>
    <row r="85" spans="2:15" ht="43.5" customHeight="1" x14ac:dyDescent="0.55000000000000004">
      <c r="B85" s="442"/>
      <c r="C85" s="1057" t="s">
        <v>515</v>
      </c>
      <c r="D85" s="1058"/>
      <c r="E85" s="432"/>
      <c r="F85" s="433"/>
      <c r="G85" s="67"/>
      <c r="H85" s="433"/>
      <c r="I85" s="67"/>
      <c r="J85" s="503"/>
      <c r="K85" s="176"/>
      <c r="L85" s="520"/>
      <c r="M85" s="7"/>
      <c r="N85" s="7"/>
      <c r="O85" s="7"/>
    </row>
    <row r="86" spans="2:15" ht="33" customHeight="1" x14ac:dyDescent="0.55000000000000004">
      <c r="B86" s="431"/>
      <c r="C86" s="1057" t="s">
        <v>516</v>
      </c>
      <c r="D86" s="1058"/>
      <c r="E86" s="432"/>
      <c r="F86" s="443"/>
      <c r="G86" s="67"/>
      <c r="H86" s="433"/>
      <c r="I86" s="67"/>
      <c r="J86" s="503"/>
      <c r="K86" s="176"/>
      <c r="L86" s="520"/>
      <c r="M86" s="7"/>
      <c r="N86" s="7"/>
      <c r="O86" s="7"/>
    </row>
    <row r="87" spans="2:15" ht="17.25" customHeight="1" x14ac:dyDescent="0.55000000000000004">
      <c r="B87" s="444"/>
      <c r="C87" s="1057" t="s">
        <v>517</v>
      </c>
      <c r="D87" s="1058"/>
      <c r="E87" s="432"/>
      <c r="F87" s="433"/>
      <c r="G87" s="67"/>
      <c r="H87" s="433"/>
      <c r="I87" s="67"/>
      <c r="J87" s="503"/>
      <c r="K87" s="176"/>
      <c r="L87" s="520"/>
      <c r="M87" s="7"/>
      <c r="N87" s="7"/>
      <c r="O87" s="7"/>
    </row>
    <row r="88" spans="2:15" ht="44.25" customHeight="1" x14ac:dyDescent="0.55000000000000004">
      <c r="B88" s="445"/>
      <c r="C88" s="1059" t="s">
        <v>328</v>
      </c>
      <c r="D88" s="1060"/>
      <c r="E88" s="436"/>
      <c r="F88" s="437"/>
      <c r="G88" s="84"/>
      <c r="H88" s="437"/>
      <c r="I88" s="84"/>
      <c r="J88" s="504"/>
      <c r="K88" s="430"/>
      <c r="L88" s="521"/>
      <c r="M88" s="7"/>
      <c r="N88" s="7"/>
      <c r="O88" s="7"/>
    </row>
    <row r="89" spans="2:15" ht="47.25" customHeight="1" x14ac:dyDescent="0.55000000000000004">
      <c r="B89" s="459" t="s">
        <v>687</v>
      </c>
      <c r="C89" s="1063" t="s">
        <v>520</v>
      </c>
      <c r="D89" s="1064"/>
      <c r="E89" s="438"/>
      <c r="F89" s="439"/>
      <c r="G89" s="98"/>
      <c r="H89" s="439"/>
      <c r="I89" s="98"/>
      <c r="J89" s="505"/>
      <c r="K89" s="97"/>
      <c r="L89" s="522"/>
      <c r="M89" s="7"/>
      <c r="N89" s="7"/>
      <c r="O89" s="7"/>
    </row>
    <row r="90" spans="2:15" ht="72.75" customHeight="1" x14ac:dyDescent="0.55000000000000004">
      <c r="B90" s="606"/>
      <c r="C90" s="1057" t="s">
        <v>524</v>
      </c>
      <c r="D90" s="1058"/>
      <c r="E90" s="432"/>
      <c r="F90" s="433"/>
      <c r="G90" s="67"/>
      <c r="H90" s="433"/>
      <c r="I90" s="67"/>
      <c r="J90" s="503"/>
      <c r="K90" s="176"/>
      <c r="L90" s="520"/>
      <c r="M90" s="7"/>
      <c r="N90" s="7"/>
      <c r="O90" s="7"/>
    </row>
    <row r="91" spans="2:15" ht="31.5" customHeight="1" x14ac:dyDescent="0.55000000000000004">
      <c r="B91" s="444"/>
      <c r="C91" s="1057" t="s">
        <v>521</v>
      </c>
      <c r="D91" s="1058"/>
      <c r="E91" s="432"/>
      <c r="F91" s="433"/>
      <c r="G91" s="67"/>
      <c r="H91" s="433"/>
      <c r="I91" s="67"/>
      <c r="J91" s="503"/>
      <c r="K91" s="176"/>
      <c r="L91" s="520"/>
      <c r="M91" s="7"/>
      <c r="N91" s="7"/>
      <c r="O91" s="7"/>
    </row>
    <row r="92" spans="2:15" ht="37.5" customHeight="1" x14ac:dyDescent="0.55000000000000004">
      <c r="B92" s="440"/>
      <c r="C92" s="1057" t="s">
        <v>522</v>
      </c>
      <c r="D92" s="1058"/>
      <c r="E92" s="432"/>
      <c r="F92" s="433"/>
      <c r="G92" s="67"/>
      <c r="H92" s="433"/>
      <c r="I92" s="67"/>
      <c r="J92" s="503"/>
      <c r="K92" s="176"/>
      <c r="L92" s="520"/>
      <c r="M92" s="7"/>
      <c r="N92" s="7"/>
      <c r="O92" s="7"/>
    </row>
    <row r="93" spans="2:15" ht="42" customHeight="1" x14ac:dyDescent="0.4">
      <c r="B93" s="441"/>
      <c r="C93" s="1057" t="s">
        <v>523</v>
      </c>
      <c r="D93" s="1058"/>
      <c r="E93" s="446"/>
      <c r="F93" s="444"/>
      <c r="G93" s="93"/>
      <c r="H93" s="444"/>
      <c r="I93" s="93"/>
      <c r="J93" s="506"/>
      <c r="K93" s="447"/>
      <c r="L93" s="523"/>
      <c r="M93" s="13"/>
      <c r="N93" s="13"/>
      <c r="O93" s="13"/>
    </row>
    <row r="94" spans="2:15" ht="36.75" customHeight="1" x14ac:dyDescent="0.4">
      <c r="B94" s="448"/>
      <c r="C94" s="1057" t="s">
        <v>525</v>
      </c>
      <c r="D94" s="1058"/>
      <c r="E94" s="446"/>
      <c r="F94" s="444"/>
      <c r="G94" s="93"/>
      <c r="H94" s="444"/>
      <c r="I94" s="93"/>
      <c r="J94" s="506"/>
      <c r="K94" s="447"/>
      <c r="L94" s="523"/>
      <c r="M94" s="13"/>
      <c r="N94" s="13"/>
      <c r="O94" s="13"/>
    </row>
    <row r="95" spans="2:15" ht="31.5" customHeight="1" x14ac:dyDescent="0.4">
      <c r="B95" s="448"/>
      <c r="C95" s="1057" t="s">
        <v>527</v>
      </c>
      <c r="D95" s="1058"/>
      <c r="E95" s="446"/>
      <c r="F95" s="444"/>
      <c r="G95" s="93"/>
      <c r="H95" s="444"/>
      <c r="I95" s="93"/>
      <c r="J95" s="506"/>
      <c r="K95" s="447"/>
      <c r="L95" s="523"/>
      <c r="M95" s="13"/>
      <c r="N95" s="13"/>
      <c r="O95" s="13"/>
    </row>
    <row r="96" spans="2:15" ht="33" customHeight="1" x14ac:dyDescent="0.4">
      <c r="B96" s="448"/>
      <c r="C96" s="1057" t="s">
        <v>526</v>
      </c>
      <c r="D96" s="1058"/>
      <c r="E96" s="446"/>
      <c r="F96" s="444"/>
      <c r="G96" s="93"/>
      <c r="H96" s="444"/>
      <c r="I96" s="93"/>
      <c r="J96" s="506"/>
      <c r="K96" s="447"/>
      <c r="L96" s="523"/>
      <c r="M96" s="13"/>
      <c r="N96" s="13"/>
      <c r="O96" s="13"/>
    </row>
    <row r="97" spans="2:15" ht="34.5" customHeight="1" x14ac:dyDescent="0.4">
      <c r="B97" s="442"/>
      <c r="C97" s="1057" t="s">
        <v>528</v>
      </c>
      <c r="D97" s="1058"/>
      <c r="E97" s="446"/>
      <c r="F97" s="444"/>
      <c r="G97" s="93"/>
      <c r="H97" s="444"/>
      <c r="I97" s="93"/>
      <c r="J97" s="506"/>
      <c r="K97" s="447"/>
      <c r="L97" s="523"/>
      <c r="M97" s="13"/>
      <c r="N97" s="13"/>
      <c r="O97" s="13"/>
    </row>
    <row r="98" spans="2:15" ht="49.5" customHeight="1" x14ac:dyDescent="0.4">
      <c r="B98" s="448"/>
      <c r="C98" s="1057" t="s">
        <v>529</v>
      </c>
      <c r="D98" s="1058"/>
      <c r="E98" s="446"/>
      <c r="F98" s="444"/>
      <c r="G98" s="93"/>
      <c r="H98" s="444"/>
      <c r="I98" s="93"/>
      <c r="J98" s="506"/>
      <c r="K98" s="447"/>
      <c r="L98" s="523"/>
      <c r="M98" s="13"/>
      <c r="N98" s="13"/>
      <c r="O98" s="13"/>
    </row>
    <row r="99" spans="2:15" ht="42.75" customHeight="1" x14ac:dyDescent="0.4">
      <c r="B99" s="606"/>
      <c r="C99" s="1057" t="s">
        <v>530</v>
      </c>
      <c r="D99" s="1058"/>
      <c r="E99" s="446"/>
      <c r="F99" s="444"/>
      <c r="G99" s="456"/>
      <c r="H99" s="444"/>
      <c r="I99" s="93"/>
      <c r="J99" s="506"/>
      <c r="K99" s="447"/>
      <c r="L99" s="523"/>
      <c r="M99" s="13"/>
      <c r="N99" s="13"/>
      <c r="O99" s="13"/>
    </row>
    <row r="100" spans="2:15" ht="56.25" customHeight="1" x14ac:dyDescent="0.4">
      <c r="B100" s="449"/>
      <c r="C100" s="1059" t="s">
        <v>329</v>
      </c>
      <c r="D100" s="1060"/>
      <c r="E100" s="450"/>
      <c r="F100" s="445"/>
      <c r="G100" s="458"/>
      <c r="H100" s="445"/>
      <c r="I100" s="479"/>
      <c r="J100" s="507"/>
      <c r="K100" s="452"/>
      <c r="L100" s="524"/>
      <c r="M100" s="13"/>
      <c r="N100" s="13"/>
      <c r="O100" s="13"/>
    </row>
    <row r="101" spans="2:15" ht="45.75" customHeight="1" x14ac:dyDescent="0.4">
      <c r="B101" s="459" t="s">
        <v>688</v>
      </c>
      <c r="C101" s="1063" t="s">
        <v>531</v>
      </c>
      <c r="D101" s="1064"/>
      <c r="E101" s="453"/>
      <c r="F101" s="454"/>
      <c r="G101" s="478"/>
      <c r="H101" s="454"/>
      <c r="I101" s="478"/>
      <c r="J101" s="508"/>
      <c r="K101" s="455"/>
      <c r="L101" s="525"/>
      <c r="M101" s="13"/>
      <c r="N101" s="13"/>
      <c r="O101" s="13"/>
    </row>
    <row r="102" spans="2:15" ht="69" customHeight="1" x14ac:dyDescent="0.55000000000000004">
      <c r="B102" s="434"/>
      <c r="C102" s="1053" t="s">
        <v>536</v>
      </c>
      <c r="D102" s="1054"/>
      <c r="E102" s="432"/>
      <c r="F102" s="433"/>
      <c r="G102" s="67"/>
      <c r="H102" s="433"/>
      <c r="I102" s="67"/>
      <c r="J102" s="503"/>
      <c r="K102" s="176"/>
      <c r="L102" s="520"/>
      <c r="M102" s="15"/>
      <c r="N102" s="15"/>
      <c r="O102" s="7"/>
    </row>
    <row r="103" spans="2:15" ht="35.25" customHeight="1" x14ac:dyDescent="0.55000000000000004">
      <c r="B103" s="434"/>
      <c r="C103" s="1053" t="s">
        <v>532</v>
      </c>
      <c r="D103" s="1054"/>
      <c r="E103" s="432"/>
      <c r="F103" s="433"/>
      <c r="G103" s="67"/>
      <c r="H103" s="433"/>
      <c r="I103" s="67"/>
      <c r="J103" s="503"/>
      <c r="K103" s="176"/>
      <c r="L103" s="520"/>
      <c r="M103" s="15"/>
      <c r="N103" s="15"/>
      <c r="O103" s="7"/>
    </row>
    <row r="104" spans="2:15" ht="36" customHeight="1" x14ac:dyDescent="0.4">
      <c r="B104" s="457"/>
      <c r="C104" s="1057" t="s">
        <v>533</v>
      </c>
      <c r="D104" s="1058"/>
      <c r="E104" s="446"/>
      <c r="F104" s="444"/>
      <c r="G104" s="93"/>
      <c r="H104" s="444"/>
      <c r="I104" s="93"/>
      <c r="J104" s="506"/>
      <c r="K104" s="447"/>
      <c r="L104" s="523"/>
      <c r="M104" s="11"/>
      <c r="N104" s="11"/>
      <c r="O104" s="13"/>
    </row>
    <row r="105" spans="2:15" ht="36" customHeight="1" x14ac:dyDescent="0.4">
      <c r="B105" s="457"/>
      <c r="C105" s="1057" t="s">
        <v>534</v>
      </c>
      <c r="D105" s="1058"/>
      <c r="E105" s="446"/>
      <c r="F105" s="444"/>
      <c r="G105" s="93"/>
      <c r="H105" s="444"/>
      <c r="I105" s="93"/>
      <c r="J105" s="506"/>
      <c r="K105" s="447"/>
      <c r="L105" s="523"/>
      <c r="M105" s="13"/>
      <c r="N105" s="13"/>
      <c r="O105" s="13"/>
    </row>
    <row r="106" spans="2:15" ht="36" customHeight="1" x14ac:dyDescent="0.4">
      <c r="B106" s="441"/>
      <c r="C106" s="1057" t="s">
        <v>535</v>
      </c>
      <c r="D106" s="1058"/>
      <c r="E106" s="446"/>
      <c r="F106" s="444"/>
      <c r="G106" s="93"/>
      <c r="H106" s="444"/>
      <c r="I106" s="93"/>
      <c r="J106" s="506"/>
      <c r="K106" s="467"/>
      <c r="L106" s="523"/>
      <c r="M106" s="13"/>
      <c r="N106" s="13"/>
      <c r="O106" s="13"/>
    </row>
    <row r="107" spans="2:15" ht="39.75" customHeight="1" x14ac:dyDescent="0.4">
      <c r="B107" s="441"/>
      <c r="C107" s="1057" t="s">
        <v>537</v>
      </c>
      <c r="D107" s="1058"/>
      <c r="E107" s="446"/>
      <c r="F107" s="444"/>
      <c r="G107" s="93"/>
      <c r="H107" s="444"/>
      <c r="I107" s="93"/>
      <c r="J107" s="506"/>
      <c r="K107" s="447"/>
      <c r="L107" s="523"/>
      <c r="M107" s="13"/>
      <c r="N107" s="13"/>
      <c r="O107" s="13"/>
    </row>
    <row r="108" spans="2:15" ht="39.75" customHeight="1" x14ac:dyDescent="0.4">
      <c r="B108" s="441"/>
      <c r="C108" s="1057" t="s">
        <v>538</v>
      </c>
      <c r="D108" s="1058"/>
      <c r="E108" s="446"/>
      <c r="F108" s="444"/>
      <c r="G108" s="93"/>
      <c r="H108" s="444"/>
      <c r="I108" s="93"/>
      <c r="J108" s="506"/>
      <c r="K108" s="447"/>
      <c r="L108" s="523"/>
      <c r="M108" s="13"/>
      <c r="N108" s="13"/>
      <c r="O108" s="13"/>
    </row>
    <row r="109" spans="2:15" ht="33.950000000000003" customHeight="1" x14ac:dyDescent="0.4">
      <c r="B109" s="441"/>
      <c r="C109" s="1057" t="s">
        <v>539</v>
      </c>
      <c r="D109" s="1058"/>
      <c r="E109" s="446"/>
      <c r="F109" s="444"/>
      <c r="G109" s="93"/>
      <c r="H109" s="444"/>
      <c r="I109" s="93"/>
      <c r="J109" s="506"/>
      <c r="K109" s="447"/>
      <c r="L109" s="523"/>
      <c r="M109" s="13"/>
      <c r="N109" s="13"/>
      <c r="O109" s="13"/>
    </row>
    <row r="110" spans="2:15" ht="34.5" customHeight="1" x14ac:dyDescent="0.4">
      <c r="B110" s="442"/>
      <c r="C110" s="1057" t="s">
        <v>330</v>
      </c>
      <c r="D110" s="1058"/>
      <c r="E110" s="446"/>
      <c r="F110" s="444"/>
      <c r="G110" s="93"/>
      <c r="H110" s="444"/>
      <c r="I110" s="93"/>
      <c r="J110" s="506"/>
      <c r="K110" s="447"/>
      <c r="L110" s="523"/>
      <c r="M110" s="13"/>
      <c r="N110" s="13"/>
      <c r="O110" s="13"/>
    </row>
    <row r="111" spans="2:15" ht="35.1" customHeight="1" x14ac:dyDescent="0.4">
      <c r="B111" s="442"/>
      <c r="C111" s="1057" t="s">
        <v>541</v>
      </c>
      <c r="D111" s="1058"/>
      <c r="E111" s="446"/>
      <c r="F111" s="444"/>
      <c r="G111" s="93"/>
      <c r="H111" s="444"/>
      <c r="I111" s="93"/>
      <c r="J111" s="506"/>
      <c r="K111" s="447"/>
      <c r="L111" s="523"/>
      <c r="M111" s="13"/>
      <c r="N111" s="13"/>
      <c r="O111" s="13"/>
    </row>
    <row r="112" spans="2:15" ht="31.5" customHeight="1" x14ac:dyDescent="0.55000000000000004">
      <c r="B112" s="442"/>
      <c r="C112" s="1057" t="s">
        <v>540</v>
      </c>
      <c r="D112" s="1058"/>
      <c r="E112" s="432"/>
      <c r="F112" s="433"/>
      <c r="G112" s="67"/>
      <c r="H112" s="433"/>
      <c r="I112" s="67"/>
      <c r="J112" s="503"/>
      <c r="K112" s="176"/>
      <c r="L112" s="520"/>
      <c r="M112" s="7"/>
      <c r="N112" s="7"/>
      <c r="O112" s="7"/>
    </row>
    <row r="113" spans="1:15" ht="48.75" customHeight="1" x14ac:dyDescent="0.4">
      <c r="B113" s="460"/>
      <c r="C113" s="1059" t="s">
        <v>543</v>
      </c>
      <c r="D113" s="1060"/>
      <c r="E113" s="450"/>
      <c r="F113" s="445"/>
      <c r="G113" s="479"/>
      <c r="H113" s="445"/>
      <c r="I113" s="479"/>
      <c r="J113" s="507"/>
      <c r="K113" s="452"/>
      <c r="L113" s="524"/>
      <c r="M113" s="13"/>
      <c r="N113" s="13"/>
      <c r="O113" s="13"/>
    </row>
    <row r="114" spans="1:15" ht="25.5" customHeight="1" x14ac:dyDescent="0.4">
      <c r="B114" s="1076" t="s">
        <v>689</v>
      </c>
      <c r="C114" s="1055" t="s">
        <v>690</v>
      </c>
      <c r="D114" s="1056"/>
      <c r="E114" s="453"/>
      <c r="F114" s="454"/>
      <c r="G114" s="478"/>
      <c r="H114" s="454"/>
      <c r="I114" s="478"/>
      <c r="J114" s="508"/>
      <c r="K114" s="455"/>
      <c r="L114" s="525"/>
      <c r="M114" s="13"/>
      <c r="N114" s="13"/>
      <c r="O114" s="13"/>
    </row>
    <row r="115" spans="1:15" ht="38.25" customHeight="1" x14ac:dyDescent="0.4">
      <c r="B115" s="1077"/>
      <c r="C115" s="1057" t="s">
        <v>331</v>
      </c>
      <c r="D115" s="1058"/>
      <c r="E115" s="446"/>
      <c r="F115" s="444"/>
      <c r="G115" s="93"/>
      <c r="H115" s="444"/>
      <c r="I115" s="93"/>
      <c r="J115" s="506"/>
      <c r="K115" s="447"/>
      <c r="L115" s="523"/>
      <c r="M115" s="13"/>
      <c r="N115" s="13"/>
      <c r="O115" s="13"/>
    </row>
    <row r="116" spans="1:15" ht="34.5" customHeight="1" x14ac:dyDescent="0.4">
      <c r="A116" s="10"/>
      <c r="B116" s="440"/>
      <c r="C116" s="1057" t="s">
        <v>544</v>
      </c>
      <c r="D116" s="1058"/>
      <c r="E116" s="446"/>
      <c r="F116" s="444"/>
      <c r="G116" s="93"/>
      <c r="H116" s="444"/>
      <c r="I116" s="456"/>
      <c r="J116" s="506"/>
      <c r="K116" s="447"/>
      <c r="L116" s="523"/>
      <c r="M116" s="13"/>
      <c r="N116" s="13"/>
      <c r="O116" s="13"/>
    </row>
    <row r="117" spans="1:15" ht="53.25" customHeight="1" x14ac:dyDescent="0.4">
      <c r="B117" s="606"/>
      <c r="C117" s="1057" t="s">
        <v>545</v>
      </c>
      <c r="D117" s="1058"/>
      <c r="E117" s="446"/>
      <c r="F117" s="444"/>
      <c r="G117" s="93"/>
      <c r="H117" s="444"/>
      <c r="I117" s="93"/>
      <c r="J117" s="506"/>
      <c r="K117" s="447"/>
      <c r="L117" s="523"/>
      <c r="M117" s="13"/>
      <c r="N117" s="13"/>
      <c r="O117" s="13"/>
    </row>
    <row r="118" spans="1:15" ht="22.5" customHeight="1" x14ac:dyDescent="0.4">
      <c r="B118" s="457"/>
      <c r="C118" s="1057" t="s">
        <v>542</v>
      </c>
      <c r="D118" s="1058"/>
      <c r="E118" s="446"/>
      <c r="F118" s="444"/>
      <c r="G118" s="93"/>
      <c r="H118" s="444"/>
      <c r="I118" s="93"/>
      <c r="J118" s="506"/>
      <c r="K118" s="447"/>
      <c r="L118" s="523"/>
      <c r="M118" s="13"/>
      <c r="N118" s="13"/>
      <c r="O118" s="13"/>
    </row>
    <row r="119" spans="1:15" ht="46.5" customHeight="1" x14ac:dyDescent="0.4">
      <c r="B119" s="460"/>
      <c r="C119" s="1059" t="s">
        <v>332</v>
      </c>
      <c r="D119" s="1060"/>
      <c r="E119" s="450"/>
      <c r="F119" s="445"/>
      <c r="G119" s="451"/>
      <c r="H119" s="445"/>
      <c r="I119" s="451"/>
      <c r="J119" s="507"/>
      <c r="K119" s="452"/>
      <c r="L119" s="524"/>
      <c r="M119" s="13"/>
      <c r="N119" s="13"/>
      <c r="O119" s="13"/>
    </row>
    <row r="120" spans="1:15" ht="26.25" customHeight="1" x14ac:dyDescent="0.4">
      <c r="B120" s="610" t="s">
        <v>552</v>
      </c>
      <c r="C120" s="1055" t="s">
        <v>157</v>
      </c>
      <c r="D120" s="1056"/>
      <c r="E120" s="497"/>
      <c r="F120" s="498"/>
      <c r="G120" s="497"/>
      <c r="H120" s="498"/>
      <c r="I120" s="497"/>
      <c r="J120" s="509">
        <f>E120+F120+G120+H120+I120</f>
        <v>0</v>
      </c>
      <c r="K120" s="668">
        <v>10</v>
      </c>
      <c r="L120" s="526">
        <f>K120*J120/100</f>
        <v>0</v>
      </c>
      <c r="M120" s="13"/>
      <c r="N120" s="13"/>
      <c r="O120" s="13"/>
    </row>
    <row r="121" spans="1:15" ht="37.5" customHeight="1" x14ac:dyDescent="0.4">
      <c r="B121" s="442"/>
      <c r="C121" s="1057" t="s">
        <v>547</v>
      </c>
      <c r="D121" s="1058"/>
      <c r="E121" s="462"/>
      <c r="F121" s="448"/>
      <c r="G121" s="91"/>
      <c r="H121" s="448"/>
      <c r="I121" s="91"/>
      <c r="J121" s="506"/>
      <c r="K121" s="447"/>
      <c r="L121" s="523"/>
      <c r="M121" s="13"/>
      <c r="N121" s="13"/>
      <c r="O121" s="13"/>
    </row>
    <row r="122" spans="1:15" ht="24.75" customHeight="1" x14ac:dyDescent="0.4">
      <c r="B122" s="442"/>
      <c r="C122" s="1053" t="s">
        <v>333</v>
      </c>
      <c r="D122" s="1054"/>
      <c r="E122" s="462"/>
      <c r="F122" s="448"/>
      <c r="G122" s="91"/>
      <c r="H122" s="448"/>
      <c r="I122" s="91"/>
      <c r="J122" s="506"/>
      <c r="K122" s="447"/>
      <c r="L122" s="523"/>
      <c r="M122" s="13"/>
      <c r="N122" s="13"/>
      <c r="O122" s="13"/>
    </row>
    <row r="123" spans="1:15" ht="42" customHeight="1" x14ac:dyDescent="0.4">
      <c r="B123" s="442"/>
      <c r="C123" s="1053" t="s">
        <v>548</v>
      </c>
      <c r="D123" s="1054"/>
      <c r="E123" s="462"/>
      <c r="F123" s="448"/>
      <c r="G123" s="91"/>
      <c r="H123" s="448"/>
      <c r="I123" s="91"/>
      <c r="J123" s="506"/>
      <c r="K123" s="447"/>
      <c r="L123" s="523"/>
      <c r="M123" s="13"/>
      <c r="N123" s="13"/>
      <c r="O123" s="13"/>
    </row>
    <row r="124" spans="1:15" ht="35.25" customHeight="1" x14ac:dyDescent="0.4">
      <c r="B124" s="442"/>
      <c r="C124" s="1053" t="s">
        <v>549</v>
      </c>
      <c r="D124" s="1054"/>
      <c r="E124" s="462"/>
      <c r="F124" s="448"/>
      <c r="G124" s="91"/>
      <c r="H124" s="448"/>
      <c r="I124" s="91"/>
      <c r="J124" s="506"/>
      <c r="K124" s="447"/>
      <c r="L124" s="523"/>
      <c r="M124" s="13"/>
      <c r="N124" s="13"/>
      <c r="O124" s="13"/>
    </row>
    <row r="125" spans="1:15" ht="42" customHeight="1" x14ac:dyDescent="0.4">
      <c r="B125" s="457"/>
      <c r="C125" s="1053" t="s">
        <v>550</v>
      </c>
      <c r="D125" s="1054"/>
      <c r="E125" s="462"/>
      <c r="F125" s="448"/>
      <c r="G125" s="91"/>
      <c r="H125" s="448"/>
      <c r="I125" s="91"/>
      <c r="J125" s="506"/>
      <c r="K125" s="447"/>
      <c r="L125" s="523"/>
      <c r="M125" s="13"/>
      <c r="N125" s="13"/>
      <c r="O125" s="13"/>
    </row>
    <row r="126" spans="1:15" ht="39" customHeight="1" x14ac:dyDescent="0.4">
      <c r="B126" s="442"/>
      <c r="C126" s="1053" t="s">
        <v>551</v>
      </c>
      <c r="D126" s="1054"/>
      <c r="E126" s="448"/>
      <c r="F126" s="448"/>
      <c r="G126" s="448"/>
      <c r="H126" s="448"/>
      <c r="I126" s="448"/>
      <c r="J126" s="506"/>
      <c r="K126" s="607"/>
      <c r="L126" s="523"/>
      <c r="M126" s="13"/>
      <c r="N126" s="13"/>
      <c r="O126" s="13"/>
    </row>
    <row r="127" spans="1:15" ht="38.25" customHeight="1" x14ac:dyDescent="0.4">
      <c r="B127" s="609"/>
      <c r="C127" s="1051" t="s">
        <v>546</v>
      </c>
      <c r="D127" s="1052"/>
      <c r="E127" s="449"/>
      <c r="F127" s="449"/>
      <c r="G127" s="449"/>
      <c r="H127" s="449"/>
      <c r="I127" s="449"/>
      <c r="J127" s="507"/>
      <c r="K127" s="608"/>
      <c r="L127" s="524"/>
      <c r="M127" s="13"/>
      <c r="N127" s="13"/>
      <c r="O127" s="13"/>
    </row>
    <row r="128" spans="1:15" ht="45" customHeight="1" x14ac:dyDescent="0.4">
      <c r="B128" s="459" t="s">
        <v>557</v>
      </c>
      <c r="C128" s="1055" t="s">
        <v>556</v>
      </c>
      <c r="D128" s="1056"/>
      <c r="E128" s="464"/>
      <c r="F128" s="465"/>
      <c r="G128" s="466"/>
      <c r="H128" s="465"/>
      <c r="I128" s="466"/>
      <c r="J128" s="508"/>
      <c r="K128" s="455"/>
      <c r="L128" s="525"/>
      <c r="M128" s="13"/>
      <c r="N128" s="13"/>
      <c r="O128" s="13"/>
    </row>
    <row r="129" spans="2:15" ht="41.25" customHeight="1" x14ac:dyDescent="0.4">
      <c r="B129" s="442"/>
      <c r="C129" s="1053" t="s">
        <v>334</v>
      </c>
      <c r="D129" s="1054"/>
      <c r="E129" s="462"/>
      <c r="F129" s="448"/>
      <c r="G129" s="91"/>
      <c r="H129" s="448"/>
      <c r="I129" s="91"/>
      <c r="J129" s="506"/>
      <c r="K129" s="447"/>
      <c r="L129" s="523"/>
      <c r="M129" s="13"/>
      <c r="N129" s="13"/>
      <c r="O129" s="13"/>
    </row>
    <row r="130" spans="2:15" ht="35.25" customHeight="1" x14ac:dyDescent="0.4">
      <c r="B130" s="442"/>
      <c r="C130" s="1053" t="s">
        <v>553</v>
      </c>
      <c r="D130" s="1054"/>
      <c r="E130" s="462"/>
      <c r="F130" s="448"/>
      <c r="G130" s="91"/>
      <c r="H130" s="448"/>
      <c r="I130" s="91"/>
      <c r="J130" s="506"/>
      <c r="K130" s="447"/>
      <c r="L130" s="523"/>
      <c r="M130" s="13"/>
    </row>
    <row r="131" spans="2:15" ht="45" customHeight="1" x14ac:dyDescent="0.4">
      <c r="B131" s="442"/>
      <c r="C131" s="1053" t="s">
        <v>554</v>
      </c>
      <c r="D131" s="1054"/>
      <c r="E131" s="462"/>
      <c r="F131" s="448"/>
      <c r="G131" s="91"/>
      <c r="H131" s="448"/>
      <c r="I131" s="91"/>
      <c r="J131" s="506"/>
      <c r="K131" s="447"/>
      <c r="L131" s="523"/>
      <c r="M131" s="13"/>
      <c r="N131" s="13"/>
      <c r="O131" s="13"/>
    </row>
    <row r="132" spans="2:15" ht="24" customHeight="1" x14ac:dyDescent="0.4">
      <c r="B132" s="442"/>
      <c r="C132" s="1053" t="s">
        <v>335</v>
      </c>
      <c r="D132" s="1054"/>
      <c r="E132" s="462"/>
      <c r="F132" s="448"/>
      <c r="G132" s="91"/>
      <c r="H132" s="448"/>
      <c r="I132" s="91"/>
      <c r="J132" s="506"/>
      <c r="K132" s="447"/>
      <c r="L132" s="523"/>
      <c r="M132" s="13"/>
      <c r="N132" s="13"/>
      <c r="O132" s="13"/>
    </row>
    <row r="133" spans="2:15" ht="23.25" customHeight="1" x14ac:dyDescent="0.4">
      <c r="B133" s="442"/>
      <c r="C133" s="1053" t="s">
        <v>336</v>
      </c>
      <c r="D133" s="1054"/>
      <c r="E133" s="462"/>
      <c r="F133" s="448"/>
      <c r="G133" s="91"/>
      <c r="H133" s="448"/>
      <c r="I133" s="91"/>
      <c r="J133" s="506"/>
      <c r="K133" s="447"/>
      <c r="L133" s="523"/>
      <c r="M133" s="13"/>
      <c r="N133" s="13"/>
      <c r="O133" s="13"/>
    </row>
    <row r="134" spans="2:15" ht="25.5" customHeight="1" x14ac:dyDescent="0.4">
      <c r="B134" s="442"/>
      <c r="C134" s="1053" t="s">
        <v>337</v>
      </c>
      <c r="D134" s="1054"/>
      <c r="E134" s="462"/>
      <c r="F134" s="448"/>
      <c r="G134" s="91"/>
      <c r="H134" s="448"/>
      <c r="I134" s="91"/>
      <c r="J134" s="506"/>
      <c r="K134" s="467"/>
      <c r="L134" s="523"/>
      <c r="M134" s="13"/>
      <c r="N134" s="13"/>
      <c r="O134" s="13"/>
    </row>
    <row r="135" spans="2:15" ht="23.25" customHeight="1" x14ac:dyDescent="0.4">
      <c r="B135" s="457"/>
      <c r="C135" s="1053" t="s">
        <v>558</v>
      </c>
      <c r="D135" s="1054"/>
      <c r="E135" s="462"/>
      <c r="F135" s="448"/>
      <c r="G135" s="91"/>
      <c r="H135" s="448"/>
      <c r="I135" s="91"/>
      <c r="J135" s="506"/>
      <c r="K135" s="447"/>
      <c r="L135" s="523"/>
      <c r="M135" s="13"/>
      <c r="N135" s="13"/>
      <c r="O135" s="13"/>
    </row>
    <row r="136" spans="2:15" ht="22.5" customHeight="1" x14ac:dyDescent="0.4">
      <c r="B136" s="442"/>
      <c r="C136" s="1053" t="s">
        <v>559</v>
      </c>
      <c r="D136" s="1054"/>
      <c r="E136" s="462"/>
      <c r="F136" s="448"/>
      <c r="G136" s="91"/>
      <c r="H136" s="448"/>
      <c r="I136" s="91"/>
      <c r="J136" s="506"/>
      <c r="K136" s="447"/>
      <c r="L136" s="523"/>
      <c r="M136" s="13"/>
      <c r="N136" s="13"/>
      <c r="O136" s="13"/>
    </row>
    <row r="137" spans="2:15" ht="54.75" customHeight="1" x14ac:dyDescent="0.4">
      <c r="B137" s="442" t="s">
        <v>158</v>
      </c>
      <c r="C137" s="1053" t="s">
        <v>555</v>
      </c>
      <c r="D137" s="1054"/>
      <c r="E137" s="462"/>
      <c r="F137" s="448"/>
      <c r="G137" s="91"/>
      <c r="H137" s="448"/>
      <c r="I137" s="91"/>
      <c r="J137" s="506"/>
      <c r="K137" s="447"/>
      <c r="L137" s="523"/>
      <c r="M137" s="13"/>
      <c r="N137" s="13"/>
      <c r="O137" s="13"/>
    </row>
    <row r="138" spans="2:15" ht="38.25" customHeight="1" x14ac:dyDescent="0.4">
      <c r="B138" s="442"/>
      <c r="C138" s="1053" t="s">
        <v>560</v>
      </c>
      <c r="D138" s="1054"/>
      <c r="E138" s="462"/>
      <c r="F138" s="448"/>
      <c r="G138" s="91"/>
      <c r="H138" s="448"/>
      <c r="I138" s="91"/>
      <c r="J138" s="506"/>
      <c r="K138" s="447"/>
      <c r="L138" s="523"/>
      <c r="M138" s="13"/>
    </row>
    <row r="139" spans="2:15" ht="36.75" customHeight="1" x14ac:dyDescent="0.4">
      <c r="B139" s="606"/>
      <c r="C139" s="1057" t="s">
        <v>561</v>
      </c>
      <c r="D139" s="1058"/>
      <c r="E139" s="462"/>
      <c r="F139" s="448"/>
      <c r="G139" s="91"/>
      <c r="H139" s="448"/>
      <c r="I139" s="91"/>
      <c r="J139" s="506"/>
      <c r="K139" s="467"/>
      <c r="L139" s="523"/>
      <c r="M139" s="13"/>
      <c r="N139" s="13"/>
      <c r="O139" s="13"/>
    </row>
    <row r="140" spans="2:15" ht="35.25" customHeight="1" x14ac:dyDescent="0.4">
      <c r="B140" s="442"/>
      <c r="C140" s="1057" t="s">
        <v>562</v>
      </c>
      <c r="D140" s="1058"/>
      <c r="E140" s="462"/>
      <c r="F140" s="448"/>
      <c r="G140" s="91"/>
      <c r="H140" s="448"/>
      <c r="I140" s="91"/>
      <c r="J140" s="506"/>
      <c r="K140" s="447"/>
      <c r="L140" s="523"/>
      <c r="M140" s="13"/>
      <c r="N140" s="13"/>
      <c r="O140" s="13"/>
    </row>
    <row r="141" spans="2:15" ht="34.5" customHeight="1" x14ac:dyDescent="0.4">
      <c r="B141" s="468"/>
      <c r="C141" s="1061" t="s">
        <v>563</v>
      </c>
      <c r="D141" s="1062"/>
      <c r="E141" s="462"/>
      <c r="F141" s="448"/>
      <c r="G141" s="91"/>
      <c r="H141" s="448"/>
      <c r="I141" s="91"/>
      <c r="J141" s="506"/>
      <c r="K141" s="447"/>
      <c r="L141" s="523"/>
      <c r="M141" s="13"/>
      <c r="N141" s="13"/>
      <c r="O141" s="13"/>
    </row>
    <row r="142" spans="2:15" ht="36.75" customHeight="1" x14ac:dyDescent="0.4">
      <c r="B142" s="609"/>
      <c r="C142" s="1059" t="s">
        <v>564</v>
      </c>
      <c r="D142" s="1060"/>
      <c r="E142" s="463"/>
      <c r="F142" s="449"/>
      <c r="G142" s="461"/>
      <c r="H142" s="449"/>
      <c r="I142" s="461"/>
      <c r="J142" s="507"/>
      <c r="K142" s="452"/>
      <c r="L142" s="524"/>
      <c r="M142" s="13"/>
      <c r="N142" s="13"/>
      <c r="O142" s="13"/>
    </row>
    <row r="143" spans="2:15" ht="50.25" customHeight="1" x14ac:dyDescent="0.4">
      <c r="B143" s="610" t="s">
        <v>557</v>
      </c>
      <c r="C143" s="1055" t="s">
        <v>569</v>
      </c>
      <c r="D143" s="1056"/>
      <c r="E143" s="464"/>
      <c r="F143" s="465"/>
      <c r="G143" s="466"/>
      <c r="H143" s="465"/>
      <c r="I143" s="466"/>
      <c r="J143" s="508"/>
      <c r="K143" s="455"/>
      <c r="L143" s="525"/>
      <c r="M143" s="13"/>
      <c r="N143" s="13"/>
      <c r="O143" s="13"/>
    </row>
    <row r="144" spans="2:15" ht="30" customHeight="1" x14ac:dyDescent="0.4">
      <c r="B144" s="457"/>
      <c r="C144" s="1053" t="s">
        <v>338</v>
      </c>
      <c r="D144" s="1054"/>
      <c r="E144" s="462"/>
      <c r="F144" s="448"/>
      <c r="G144" s="91"/>
      <c r="H144" s="448"/>
      <c r="I144" s="91"/>
      <c r="J144" s="506"/>
      <c r="K144" s="447"/>
      <c r="L144" s="523"/>
      <c r="M144" s="13"/>
      <c r="N144" s="13"/>
      <c r="O144" s="13"/>
    </row>
    <row r="145" spans="1:15" ht="30" customHeight="1" x14ac:dyDescent="0.4">
      <c r="B145" s="442"/>
      <c r="C145" s="1053" t="s">
        <v>339</v>
      </c>
      <c r="D145" s="1054"/>
      <c r="E145" s="462"/>
      <c r="F145" s="448"/>
      <c r="G145" s="91"/>
      <c r="H145" s="448"/>
      <c r="I145" s="91"/>
      <c r="J145" s="506"/>
      <c r="K145" s="447"/>
      <c r="L145" s="523"/>
      <c r="M145" s="13"/>
      <c r="N145" s="13"/>
      <c r="O145" s="13"/>
    </row>
    <row r="146" spans="1:15" ht="40.5" customHeight="1" x14ac:dyDescent="0.4">
      <c r="B146" s="442"/>
      <c r="C146" s="1053" t="s">
        <v>340</v>
      </c>
      <c r="D146" s="1054"/>
      <c r="E146" s="462"/>
      <c r="F146" s="448"/>
      <c r="G146" s="91"/>
      <c r="H146" s="448"/>
      <c r="I146" s="91"/>
      <c r="J146" s="506"/>
      <c r="K146" s="447"/>
      <c r="L146" s="523"/>
      <c r="M146" s="13"/>
      <c r="N146" s="13"/>
      <c r="O146" s="13"/>
    </row>
    <row r="147" spans="1:15" ht="44.25" customHeight="1" x14ac:dyDescent="0.4">
      <c r="B147" s="460"/>
      <c r="C147" s="1051" t="s">
        <v>341</v>
      </c>
      <c r="D147" s="1052"/>
      <c r="E147" s="463"/>
      <c r="F147" s="449"/>
      <c r="G147" s="461"/>
      <c r="H147" s="449"/>
      <c r="I147" s="461"/>
      <c r="J147" s="507"/>
      <c r="K147" s="452"/>
      <c r="L147" s="524"/>
      <c r="M147" s="13"/>
      <c r="N147" s="13"/>
      <c r="O147" s="13"/>
    </row>
    <row r="148" spans="1:15" ht="30.75" customHeight="1" x14ac:dyDescent="0.4">
      <c r="B148" s="610" t="s">
        <v>571</v>
      </c>
      <c r="C148" s="1055" t="s">
        <v>157</v>
      </c>
      <c r="D148" s="1056"/>
      <c r="E148" s="497"/>
      <c r="F148" s="498"/>
      <c r="G148" s="497"/>
      <c r="H148" s="498"/>
      <c r="I148" s="497"/>
      <c r="J148" s="509">
        <f>E148+F148+G148+H148+I148</f>
        <v>0</v>
      </c>
      <c r="K148" s="668">
        <v>10</v>
      </c>
      <c r="L148" s="526">
        <f>K148*J148/100</f>
        <v>0</v>
      </c>
      <c r="M148" s="13"/>
      <c r="N148" s="13"/>
      <c r="O148" s="13"/>
    </row>
    <row r="149" spans="1:15" ht="43.5" customHeight="1" x14ac:dyDescent="0.4">
      <c r="B149" s="442" t="s">
        <v>200</v>
      </c>
      <c r="C149" s="1057" t="s">
        <v>565</v>
      </c>
      <c r="D149" s="1058"/>
      <c r="E149" s="462"/>
      <c r="F149" s="448"/>
      <c r="G149" s="91"/>
      <c r="H149" s="448"/>
      <c r="I149" s="91"/>
      <c r="J149" s="506"/>
      <c r="K149" s="469"/>
      <c r="L149" s="523"/>
      <c r="M149" s="13"/>
      <c r="N149" s="13"/>
      <c r="O149" s="13"/>
    </row>
    <row r="150" spans="1:15" ht="57" customHeight="1" x14ac:dyDescent="0.4">
      <c r="A150" s="26"/>
      <c r="B150" s="442"/>
      <c r="C150" s="1057" t="s">
        <v>570</v>
      </c>
      <c r="D150" s="1058"/>
      <c r="E150" s="462"/>
      <c r="F150" s="448"/>
      <c r="G150" s="91"/>
      <c r="H150" s="448"/>
      <c r="I150" s="91"/>
      <c r="J150" s="506"/>
      <c r="K150" s="447"/>
      <c r="L150" s="523"/>
      <c r="M150" s="13"/>
      <c r="N150" s="13"/>
      <c r="O150" s="13"/>
    </row>
    <row r="151" spans="1:15" ht="63.75" customHeight="1" x14ac:dyDescent="0.4">
      <c r="A151" s="26"/>
      <c r="B151" s="442"/>
      <c r="C151" s="1057" t="s">
        <v>566</v>
      </c>
      <c r="D151" s="1058"/>
      <c r="E151" s="462"/>
      <c r="F151" s="448"/>
      <c r="G151" s="91"/>
      <c r="H151" s="448"/>
      <c r="I151" s="91"/>
      <c r="J151" s="506"/>
      <c r="K151" s="447"/>
      <c r="L151" s="523"/>
      <c r="M151" s="13"/>
      <c r="N151" s="13"/>
      <c r="O151" s="13"/>
    </row>
    <row r="152" spans="1:15" ht="60.75" customHeight="1" x14ac:dyDescent="0.4">
      <c r="B152" s="442"/>
      <c r="C152" s="1057" t="s">
        <v>567</v>
      </c>
      <c r="D152" s="1058"/>
      <c r="E152" s="462"/>
      <c r="F152" s="448"/>
      <c r="G152" s="91"/>
      <c r="H152" s="448"/>
      <c r="I152" s="91"/>
      <c r="J152" s="506"/>
      <c r="K152" s="447"/>
      <c r="L152" s="523"/>
      <c r="M152" s="13"/>
      <c r="N152" s="13"/>
      <c r="O152" s="13"/>
    </row>
    <row r="153" spans="1:15" ht="75" customHeight="1" x14ac:dyDescent="0.4">
      <c r="B153" s="460"/>
      <c r="C153" s="1059" t="s">
        <v>568</v>
      </c>
      <c r="D153" s="1060"/>
      <c r="E153" s="463"/>
      <c r="F153" s="449"/>
      <c r="G153" s="461"/>
      <c r="H153" s="449"/>
      <c r="I153" s="461"/>
      <c r="J153" s="507"/>
      <c r="K153" s="452"/>
      <c r="L153" s="524"/>
      <c r="M153" s="13"/>
      <c r="N153" s="13"/>
      <c r="O153" s="13"/>
    </row>
    <row r="154" spans="1:15" ht="21.75" customHeight="1" x14ac:dyDescent="0.4">
      <c r="B154" s="470" t="s">
        <v>572</v>
      </c>
      <c r="C154" s="1055" t="s">
        <v>157</v>
      </c>
      <c r="D154" s="1056"/>
      <c r="E154" s="497"/>
      <c r="F154" s="498"/>
      <c r="G154" s="497"/>
      <c r="H154" s="498"/>
      <c r="I154" s="497"/>
      <c r="J154" s="509">
        <f>E154+F154+G154+H154+I154</f>
        <v>0</v>
      </c>
      <c r="K154" s="624">
        <f>100-(K148+K120+K68+K62)</f>
        <v>10</v>
      </c>
      <c r="L154" s="526">
        <f>K154*J154/100</f>
        <v>0</v>
      </c>
      <c r="M154" s="13"/>
      <c r="N154" s="13"/>
      <c r="O154" s="13"/>
    </row>
    <row r="155" spans="1:15" ht="61.5" customHeight="1" x14ac:dyDescent="0.4">
      <c r="B155" s="471" t="s">
        <v>199</v>
      </c>
      <c r="C155" s="1053" t="s">
        <v>573</v>
      </c>
      <c r="D155" s="1054"/>
      <c r="E155" s="462"/>
      <c r="F155" s="448"/>
      <c r="G155" s="91"/>
      <c r="H155" s="448"/>
      <c r="I155" s="91"/>
      <c r="J155" s="506"/>
      <c r="K155" s="447"/>
      <c r="L155" s="523"/>
      <c r="M155" s="13"/>
      <c r="N155" s="13"/>
      <c r="O155" s="13"/>
    </row>
    <row r="156" spans="1:15" ht="87" customHeight="1" x14ac:dyDescent="0.4">
      <c r="B156" s="457"/>
      <c r="C156" s="1053" t="s">
        <v>574</v>
      </c>
      <c r="D156" s="1054"/>
      <c r="E156" s="462"/>
      <c r="F156" s="448"/>
      <c r="G156" s="91"/>
      <c r="H156" s="448"/>
      <c r="I156" s="91"/>
      <c r="J156" s="506"/>
      <c r="K156" s="447"/>
      <c r="L156" s="523"/>
      <c r="M156" s="13"/>
      <c r="N156" s="13"/>
      <c r="O156" s="13"/>
    </row>
    <row r="157" spans="1:15" ht="86.25" customHeight="1" x14ac:dyDescent="0.4">
      <c r="B157" s="457"/>
      <c r="C157" s="1053" t="s">
        <v>575</v>
      </c>
      <c r="D157" s="1054"/>
      <c r="E157" s="462"/>
      <c r="F157" s="448"/>
      <c r="G157" s="91"/>
      <c r="H157" s="448"/>
      <c r="I157" s="91"/>
      <c r="J157" s="506"/>
      <c r="K157" s="447"/>
      <c r="L157" s="523"/>
      <c r="M157" s="25"/>
      <c r="N157" s="13"/>
      <c r="O157" s="13"/>
    </row>
    <row r="158" spans="1:15" ht="86.25" customHeight="1" x14ac:dyDescent="0.4">
      <c r="B158" s="472"/>
      <c r="C158" s="1051" t="s">
        <v>576</v>
      </c>
      <c r="D158" s="1052"/>
      <c r="E158" s="463"/>
      <c r="F158" s="449"/>
      <c r="G158" s="461"/>
      <c r="H158" s="449"/>
      <c r="I158" s="461"/>
      <c r="J158" s="507"/>
      <c r="K158" s="452"/>
      <c r="L158" s="524"/>
      <c r="M158" s="25"/>
      <c r="N158" s="13"/>
      <c r="O158" s="13"/>
    </row>
    <row r="159" spans="1:15" ht="108.75" customHeight="1" x14ac:dyDescent="0.4">
      <c r="B159" s="473"/>
      <c r="C159" s="1049" t="s">
        <v>577</v>
      </c>
      <c r="D159" s="1050"/>
      <c r="E159" s="474"/>
      <c r="F159" s="475"/>
      <c r="G159" s="476"/>
      <c r="H159" s="475"/>
      <c r="I159" s="476"/>
      <c r="J159" s="510"/>
      <c r="K159" s="477"/>
      <c r="L159" s="527"/>
      <c r="M159" s="13"/>
      <c r="N159" s="13"/>
      <c r="O159" s="13"/>
    </row>
    <row r="160" spans="1:15" ht="24" x14ac:dyDescent="0.4">
      <c r="B160" s="1096" t="s">
        <v>578</v>
      </c>
      <c r="C160" s="1097"/>
      <c r="D160" s="1097"/>
      <c r="E160" s="1097"/>
      <c r="F160" s="1097"/>
      <c r="G160" s="1097"/>
      <c r="H160" s="1097"/>
      <c r="I160" s="1097"/>
      <c r="J160" s="1098"/>
      <c r="K160" s="601">
        <f>SUM(K62:K159)</f>
        <v>100</v>
      </c>
      <c r="L160" s="528">
        <f>L62+L68+L120+L148+L154</f>
        <v>0</v>
      </c>
      <c r="M160" s="13"/>
      <c r="N160" s="13"/>
      <c r="O160" s="13"/>
    </row>
    <row r="161" spans="1:15" ht="24" x14ac:dyDescent="0.4">
      <c r="B161" s="1090" t="s">
        <v>580</v>
      </c>
      <c r="C161" s="1099"/>
      <c r="D161" s="1099"/>
      <c r="E161" s="1101" t="s">
        <v>581</v>
      </c>
      <c r="F161" s="1101"/>
      <c r="G161" s="1101"/>
      <c r="H161" s="1101"/>
      <c r="I161" s="1101"/>
      <c r="J161" s="1102"/>
      <c r="K161" s="1103" t="s">
        <v>92</v>
      </c>
      <c r="L161" s="1105">
        <f>L160/5</f>
        <v>0</v>
      </c>
      <c r="M161" s="13"/>
      <c r="N161" s="13"/>
      <c r="O161" s="13"/>
    </row>
    <row r="162" spans="1:15" ht="24" x14ac:dyDescent="0.4">
      <c r="B162" s="1092"/>
      <c r="C162" s="1100"/>
      <c r="D162" s="1100"/>
      <c r="E162" s="1107" t="s">
        <v>579</v>
      </c>
      <c r="F162" s="1107"/>
      <c r="G162" s="1107"/>
      <c r="H162" s="1107"/>
      <c r="I162" s="1107"/>
      <c r="J162" s="1108"/>
      <c r="K162" s="1104"/>
      <c r="L162" s="1106"/>
      <c r="M162" s="13"/>
      <c r="N162" s="13"/>
      <c r="O162" s="13"/>
    </row>
    <row r="163" spans="1:15" ht="10.5" customHeight="1" x14ac:dyDescent="0.4">
      <c r="A163" s="10"/>
      <c r="B163" s="18"/>
      <c r="C163" s="18"/>
      <c r="D163" s="18"/>
      <c r="E163" s="12"/>
      <c r="F163" s="12"/>
      <c r="G163" s="12"/>
      <c r="H163" s="12"/>
      <c r="I163" s="12"/>
      <c r="J163" s="511"/>
      <c r="K163" s="19"/>
      <c r="L163" s="529"/>
      <c r="M163" s="13"/>
      <c r="N163" s="13"/>
      <c r="O163" s="13"/>
    </row>
    <row r="164" spans="1:15" ht="15" customHeight="1" x14ac:dyDescent="0.4">
      <c r="A164" s="10"/>
      <c r="B164" s="18"/>
      <c r="C164" s="18"/>
      <c r="D164" s="18"/>
      <c r="E164" s="12"/>
      <c r="F164" s="12"/>
      <c r="G164" s="12"/>
      <c r="H164" s="12"/>
      <c r="I164" s="12"/>
      <c r="J164" s="511"/>
      <c r="K164" s="19"/>
      <c r="L164" s="529"/>
      <c r="M164" s="13"/>
      <c r="N164" s="13"/>
      <c r="O164" s="13"/>
    </row>
    <row r="165" spans="1:15" ht="24" x14ac:dyDescent="0.55000000000000004">
      <c r="B165" s="1128" t="s">
        <v>582</v>
      </c>
      <c r="C165" s="1129"/>
      <c r="D165" s="1129"/>
      <c r="E165" s="1129"/>
      <c r="F165" s="1129"/>
      <c r="G165" s="1129"/>
      <c r="H165" s="1129"/>
      <c r="I165" s="1129"/>
      <c r="J165" s="1129"/>
      <c r="K165" s="1129"/>
      <c r="L165" s="1130"/>
      <c r="M165" s="7"/>
      <c r="N165" s="7"/>
      <c r="O165" s="7"/>
    </row>
    <row r="166" spans="1:15" ht="24" x14ac:dyDescent="0.55000000000000004">
      <c r="B166" s="21"/>
      <c r="C166" s="22"/>
      <c r="D166" s="22"/>
      <c r="E166" s="22"/>
      <c r="F166" s="22"/>
      <c r="G166" s="22"/>
      <c r="H166" s="22"/>
      <c r="I166" s="22"/>
      <c r="J166" s="512"/>
      <c r="K166" s="22"/>
      <c r="L166" s="530"/>
      <c r="M166" s="7"/>
      <c r="N166" s="7"/>
      <c r="O166" s="7"/>
    </row>
    <row r="167" spans="1:15" ht="23.25" x14ac:dyDescent="0.5">
      <c r="B167" s="1121" t="s">
        <v>674</v>
      </c>
      <c r="C167" s="1122"/>
      <c r="D167" s="1122"/>
      <c r="E167" s="1122"/>
      <c r="F167" s="1122"/>
      <c r="G167" s="1122"/>
      <c r="H167" s="1122"/>
      <c r="I167" s="1122"/>
      <c r="J167" s="1122"/>
      <c r="K167" s="1122"/>
      <c r="L167" s="1123"/>
      <c r="M167" s="9"/>
      <c r="N167" s="9"/>
      <c r="O167" s="9"/>
    </row>
    <row r="168" spans="1:15" ht="24" x14ac:dyDescent="0.55000000000000004">
      <c r="B168" s="1124" t="str">
        <f>"("&amp;แบบสรุปประเมินเงินเดือน!$D$22&amp; ")"</f>
        <v>(นายสุริยัน  จันทรา)</v>
      </c>
      <c r="C168" s="1125"/>
      <c r="D168" s="1126" t="str">
        <f>"("&amp;แบบสรุปประเมินเงินเดือน!$C$19&amp; ")"</f>
        <v>(นายมานะ  หมั่นเพียร)</v>
      </c>
      <c r="E168" s="1126"/>
      <c r="F168" s="1126"/>
      <c r="G168" s="1126"/>
      <c r="H168" s="1126"/>
      <c r="I168" s="1126"/>
      <c r="J168" s="1126"/>
      <c r="K168" s="1126"/>
      <c r="L168" s="1127"/>
      <c r="M168" s="7"/>
      <c r="N168" s="7"/>
      <c r="O168" s="7"/>
    </row>
    <row r="169" spans="1:15" ht="24" x14ac:dyDescent="0.55000000000000004">
      <c r="B169" s="1109" t="s">
        <v>675</v>
      </c>
      <c r="C169" s="1110"/>
      <c r="D169" s="1110"/>
      <c r="E169" s="1110"/>
      <c r="F169" s="1110"/>
      <c r="G169" s="1110"/>
      <c r="H169" s="1110"/>
      <c r="I169" s="1110"/>
      <c r="J169" s="1110"/>
      <c r="K169" s="1110"/>
      <c r="L169" s="1111"/>
      <c r="M169" s="7"/>
      <c r="N169" s="7"/>
      <c r="O169" s="7"/>
    </row>
    <row r="170" spans="1:15" ht="24" x14ac:dyDescent="0.55000000000000004">
      <c r="B170" s="17"/>
      <c r="C170" s="15"/>
      <c r="D170" s="15"/>
      <c r="E170" s="15"/>
      <c r="F170" s="15"/>
      <c r="G170" s="15"/>
      <c r="H170" s="15"/>
      <c r="I170" s="15"/>
      <c r="J170" s="513"/>
      <c r="K170" s="15"/>
      <c r="L170" s="531"/>
      <c r="M170" s="7"/>
      <c r="N170" s="7"/>
      <c r="O170" s="7"/>
    </row>
    <row r="171" spans="1:15" ht="24" x14ac:dyDescent="0.55000000000000004">
      <c r="B171" s="755" t="s">
        <v>583</v>
      </c>
      <c r="C171" s="756"/>
      <c r="D171" s="176"/>
      <c r="E171" s="176"/>
      <c r="F171" s="176"/>
      <c r="G171" s="176"/>
      <c r="H171" s="176"/>
      <c r="I171" s="176"/>
      <c r="J171" s="194"/>
      <c r="K171" s="176"/>
      <c r="L171" s="518"/>
      <c r="M171" s="7"/>
      <c r="N171" s="7"/>
      <c r="O171" s="7"/>
    </row>
    <row r="172" spans="1:15" ht="24" x14ac:dyDescent="0.55000000000000004">
      <c r="B172" s="1115" t="s">
        <v>584</v>
      </c>
      <c r="C172" s="1116"/>
      <c r="D172" s="1116"/>
      <c r="E172" s="1116"/>
      <c r="F172" s="1116"/>
      <c r="G172" s="1116"/>
      <c r="H172" s="1116"/>
      <c r="I172" s="1116"/>
      <c r="J172" s="1116"/>
      <c r="K172" s="1116"/>
      <c r="L172" s="1117"/>
      <c r="M172" s="7"/>
      <c r="N172" s="7"/>
      <c r="O172" s="7"/>
    </row>
    <row r="173" spans="1:15" ht="24" x14ac:dyDescent="0.55000000000000004">
      <c r="B173" s="1112" t="s">
        <v>694</v>
      </c>
      <c r="C173" s="1113"/>
      <c r="D173" s="1113"/>
      <c r="E173" s="1113"/>
      <c r="F173" s="1113"/>
      <c r="G173" s="1113"/>
      <c r="H173" s="1113"/>
      <c r="I173" s="1113"/>
      <c r="J173" s="1113"/>
      <c r="K173" s="1113"/>
      <c r="L173" s="1114"/>
      <c r="M173" s="7"/>
      <c r="N173" s="7"/>
      <c r="O173" s="7"/>
    </row>
    <row r="174" spans="1:15" ht="24" x14ac:dyDescent="0.55000000000000004">
      <c r="B174" s="1112" t="s">
        <v>694</v>
      </c>
      <c r="C174" s="1113"/>
      <c r="D174" s="1113"/>
      <c r="E174" s="1113"/>
      <c r="F174" s="1113"/>
      <c r="G174" s="1113"/>
      <c r="H174" s="1113"/>
      <c r="I174" s="1113"/>
      <c r="J174" s="1113"/>
      <c r="K174" s="1113"/>
      <c r="L174" s="1114"/>
      <c r="M174" s="7"/>
      <c r="N174" s="7"/>
      <c r="O174" s="7"/>
    </row>
    <row r="175" spans="1:15" ht="7.5" customHeight="1" x14ac:dyDescent="0.55000000000000004">
      <c r="B175" s="757"/>
      <c r="C175" s="176"/>
      <c r="D175" s="176"/>
      <c r="E175" s="176"/>
      <c r="F175" s="176"/>
      <c r="G175" s="176"/>
      <c r="H175" s="176"/>
      <c r="I175" s="176"/>
      <c r="J175" s="194"/>
      <c r="K175" s="176"/>
      <c r="L175" s="518"/>
      <c r="M175" s="7"/>
      <c r="N175" s="7"/>
      <c r="O175" s="7"/>
    </row>
    <row r="176" spans="1:15" ht="24" x14ac:dyDescent="0.55000000000000004">
      <c r="B176" s="1115" t="s">
        <v>585</v>
      </c>
      <c r="C176" s="1116"/>
      <c r="D176" s="1116"/>
      <c r="E176" s="1116"/>
      <c r="F176" s="1116"/>
      <c r="G176" s="1116"/>
      <c r="H176" s="1116"/>
      <c r="I176" s="1116"/>
      <c r="J176" s="1116"/>
      <c r="K176" s="1116"/>
      <c r="L176" s="1117"/>
      <c r="M176" s="7"/>
      <c r="N176" s="7"/>
      <c r="O176" s="7"/>
    </row>
    <row r="177" spans="2:15" ht="24" x14ac:dyDescent="0.55000000000000004">
      <c r="B177" s="1112" t="s">
        <v>694</v>
      </c>
      <c r="C177" s="1113"/>
      <c r="D177" s="1113"/>
      <c r="E177" s="1113"/>
      <c r="F177" s="1113"/>
      <c r="G177" s="1113"/>
      <c r="H177" s="1113"/>
      <c r="I177" s="1113"/>
      <c r="J177" s="1113"/>
      <c r="K177" s="1113"/>
      <c r="L177" s="1114"/>
      <c r="M177" s="7"/>
      <c r="N177" s="7"/>
      <c r="O177" s="7"/>
    </row>
    <row r="178" spans="2:15" ht="24" x14ac:dyDescent="0.55000000000000004">
      <c r="B178" s="1112" t="s">
        <v>694</v>
      </c>
      <c r="C178" s="1113"/>
      <c r="D178" s="1113"/>
      <c r="E178" s="1113"/>
      <c r="F178" s="1113"/>
      <c r="G178" s="1113"/>
      <c r="H178" s="1113"/>
      <c r="I178" s="1113"/>
      <c r="J178" s="1113"/>
      <c r="K178" s="1113"/>
      <c r="L178" s="1114"/>
      <c r="M178" s="7"/>
      <c r="N178" s="7"/>
      <c r="O178" s="7"/>
    </row>
    <row r="179" spans="2:15" ht="12.75" customHeight="1" x14ac:dyDescent="0.55000000000000004">
      <c r="B179" s="17"/>
      <c r="C179" s="15"/>
      <c r="D179" s="15"/>
      <c r="E179" s="15"/>
      <c r="F179" s="15"/>
      <c r="G179" s="15"/>
      <c r="H179" s="15"/>
      <c r="I179" s="15"/>
      <c r="J179" s="513"/>
      <c r="K179" s="15"/>
      <c r="L179" s="531"/>
      <c r="M179" s="7"/>
      <c r="N179" s="7"/>
      <c r="O179" s="7"/>
    </row>
    <row r="180" spans="2:15" ht="24" x14ac:dyDescent="0.55000000000000004">
      <c r="B180" s="1118" t="s">
        <v>586</v>
      </c>
      <c r="C180" s="1119"/>
      <c r="D180" s="1119"/>
      <c r="E180" s="1119"/>
      <c r="F180" s="1119"/>
      <c r="G180" s="1119"/>
      <c r="H180" s="1119"/>
      <c r="I180" s="1119"/>
      <c r="J180" s="1119"/>
      <c r="K180" s="1119"/>
      <c r="L180" s="1120"/>
      <c r="M180" s="7"/>
      <c r="N180" s="7"/>
      <c r="O180" s="7"/>
    </row>
    <row r="181" spans="2:15" ht="24" x14ac:dyDescent="0.55000000000000004">
      <c r="B181" s="17"/>
      <c r="C181" s="15"/>
      <c r="D181" s="15"/>
      <c r="E181" s="15"/>
      <c r="F181" s="15"/>
      <c r="G181" s="15"/>
      <c r="H181" s="15"/>
      <c r="I181" s="15"/>
      <c r="J181" s="513"/>
      <c r="K181" s="15"/>
      <c r="L181" s="531"/>
      <c r="M181" s="7"/>
      <c r="N181" s="7"/>
      <c r="O181" s="7"/>
    </row>
    <row r="182" spans="2:15" ht="23.25" customHeight="1" x14ac:dyDescent="0.5">
      <c r="B182" s="1121" t="s">
        <v>676</v>
      </c>
      <c r="C182" s="1122"/>
      <c r="D182" s="1122"/>
      <c r="E182" s="1122"/>
      <c r="F182" s="1122"/>
      <c r="G182" s="1122"/>
      <c r="H182" s="1122"/>
      <c r="I182" s="1122"/>
      <c r="J182" s="1122"/>
      <c r="K182" s="1122"/>
      <c r="L182" s="1123"/>
      <c r="M182" s="9"/>
      <c r="N182" s="9"/>
      <c r="O182" s="9"/>
    </row>
    <row r="183" spans="2:15" ht="24" x14ac:dyDescent="0.55000000000000004">
      <c r="B183" s="1124" t="str">
        <f>"("&amp;แบบสรุปประเมินเงินเดือน!$D$22&amp; ")"</f>
        <v>(นายสุริยัน  จันทรา)</v>
      </c>
      <c r="C183" s="1125"/>
      <c r="D183" s="1126" t="str">
        <f>"("&amp;แบบสรุปประเมินเงินเดือน!$C$19&amp; ")"</f>
        <v>(นายมานะ  หมั่นเพียร)</v>
      </c>
      <c r="E183" s="1126"/>
      <c r="F183" s="1126"/>
      <c r="G183" s="1126"/>
      <c r="H183" s="1126"/>
      <c r="I183" s="1126"/>
      <c r="J183" s="1126"/>
      <c r="K183" s="1126"/>
      <c r="L183" s="1127"/>
      <c r="M183" s="7"/>
      <c r="N183" s="7"/>
      <c r="O183" s="7"/>
    </row>
    <row r="184" spans="2:15" ht="24" x14ac:dyDescent="0.55000000000000004">
      <c r="B184" s="1109" t="s">
        <v>677</v>
      </c>
      <c r="C184" s="1110"/>
      <c r="D184" s="1110"/>
      <c r="E184" s="1110"/>
      <c r="F184" s="1110"/>
      <c r="G184" s="1110"/>
      <c r="H184" s="1110"/>
      <c r="I184" s="1110"/>
      <c r="J184" s="1110"/>
      <c r="K184" s="1110"/>
      <c r="L184" s="1111"/>
      <c r="M184" s="7"/>
      <c r="N184" s="7"/>
      <c r="O184" s="7"/>
    </row>
    <row r="185" spans="2:15" ht="24" x14ac:dyDescent="0.55000000000000004">
      <c r="B185" s="20"/>
      <c r="C185" s="16"/>
      <c r="D185" s="16"/>
      <c r="E185" s="16"/>
      <c r="F185" s="16"/>
      <c r="G185" s="16"/>
      <c r="H185" s="16"/>
      <c r="I185" s="16"/>
      <c r="J185" s="514"/>
      <c r="K185" s="16"/>
      <c r="L185" s="532"/>
      <c r="M185" s="7"/>
      <c r="N185" s="7"/>
      <c r="O185" s="7"/>
    </row>
    <row r="186" spans="2:15" ht="24" x14ac:dyDescent="0.55000000000000004">
      <c r="M186" s="7"/>
      <c r="N186" s="7"/>
      <c r="O186" s="7"/>
    </row>
    <row r="187" spans="2:15" ht="24" x14ac:dyDescent="0.55000000000000004">
      <c r="M187" s="7"/>
      <c r="N187" s="7"/>
      <c r="O187" s="7"/>
    </row>
    <row r="188" spans="2:15" ht="24" x14ac:dyDescent="0.55000000000000004">
      <c r="M188" s="7"/>
      <c r="N188" s="7"/>
      <c r="O188" s="7"/>
    </row>
  </sheetData>
  <sheetProtection algorithmName="SHA-512" hashValue="SkihGdRBxoUQUmY4rhxvYwJDckyXV37TtAlqxaxCICMuz8xqAsAA0RacqILj5CQ9lbnCSgY9BsMUjiEpEka+JA==" saltValue="aF6shqdcYsTFKF0LiB55eQ==" spinCount="100000" sheet="1" objects="1" scenarios="1" formatCells="0" formatColumns="0" formatRows="0" insertColumns="0" insertRows="0" insertHyperlinks="0"/>
  <mergeCells count="147">
    <mergeCell ref="B160:J160"/>
    <mergeCell ref="B161:D162"/>
    <mergeCell ref="E161:J161"/>
    <mergeCell ref="K161:K162"/>
    <mergeCell ref="L161:L162"/>
    <mergeCell ref="E162:J162"/>
    <mergeCell ref="B184:L184"/>
    <mergeCell ref="B174:L174"/>
    <mergeCell ref="B176:L176"/>
    <mergeCell ref="B177:L177"/>
    <mergeCell ref="B178:L178"/>
    <mergeCell ref="B180:L180"/>
    <mergeCell ref="B182:L182"/>
    <mergeCell ref="B183:C183"/>
    <mergeCell ref="D183:L183"/>
    <mergeCell ref="B173:L173"/>
    <mergeCell ref="B165:L165"/>
    <mergeCell ref="B167:L167"/>
    <mergeCell ref="B169:L169"/>
    <mergeCell ref="B172:L172"/>
    <mergeCell ref="B168:C168"/>
    <mergeCell ref="D168:L168"/>
    <mergeCell ref="B73:B74"/>
    <mergeCell ref="B114:B115"/>
    <mergeCell ref="E56:G56"/>
    <mergeCell ref="H56:L56"/>
    <mergeCell ref="B60:B61"/>
    <mergeCell ref="E60:I60"/>
    <mergeCell ref="J60:J61"/>
    <mergeCell ref="K60:K61"/>
    <mergeCell ref="L60:L61"/>
    <mergeCell ref="C60:D61"/>
    <mergeCell ref="C62:D62"/>
    <mergeCell ref="C63:D63"/>
    <mergeCell ref="C64:D64"/>
    <mergeCell ref="C65:D65"/>
    <mergeCell ref="C67:D67"/>
    <mergeCell ref="C88:D88"/>
    <mergeCell ref="C87:D87"/>
    <mergeCell ref="C86:D86"/>
    <mergeCell ref="C85:D85"/>
    <mergeCell ref="C84:D84"/>
    <mergeCell ref="C66:D66"/>
    <mergeCell ref="C71:D71"/>
    <mergeCell ref="C70:D70"/>
    <mergeCell ref="C69:D69"/>
    <mergeCell ref="E55:G55"/>
    <mergeCell ref="H55:L55"/>
    <mergeCell ref="B1:L1"/>
    <mergeCell ref="B2:L2"/>
    <mergeCell ref="B31:K31"/>
    <mergeCell ref="B32:K32"/>
    <mergeCell ref="B33:K33"/>
    <mergeCell ref="B34:K34"/>
    <mergeCell ref="B35:F35"/>
    <mergeCell ref="B39:F39"/>
    <mergeCell ref="E54:G54"/>
    <mergeCell ref="H54:L54"/>
    <mergeCell ref="A50:L50"/>
    <mergeCell ref="C55:D55"/>
    <mergeCell ref="C68:D68"/>
    <mergeCell ref="C109:D109"/>
    <mergeCell ref="C73:D73"/>
    <mergeCell ref="C100:D100"/>
    <mergeCell ref="C99:D99"/>
    <mergeCell ref="C98:D98"/>
    <mergeCell ref="C97:D97"/>
    <mergeCell ref="C96:D96"/>
    <mergeCell ref="C95:D95"/>
    <mergeCell ref="C94:D94"/>
    <mergeCell ref="C93:D93"/>
    <mergeCell ref="C92:D92"/>
    <mergeCell ref="C91:D91"/>
    <mergeCell ref="C90:D90"/>
    <mergeCell ref="C89:D89"/>
    <mergeCell ref="C78:D78"/>
    <mergeCell ref="C77:D77"/>
    <mergeCell ref="C76:D76"/>
    <mergeCell ref="C75:D75"/>
    <mergeCell ref="C74:D74"/>
    <mergeCell ref="C83:D83"/>
    <mergeCell ref="C82:D82"/>
    <mergeCell ref="C81:D81"/>
    <mergeCell ref="C80:D80"/>
    <mergeCell ref="C79:D79"/>
    <mergeCell ref="C103:D103"/>
    <mergeCell ref="C102:D102"/>
    <mergeCell ref="C101:D101"/>
    <mergeCell ref="C127:D127"/>
    <mergeCell ref="C126:D126"/>
    <mergeCell ref="C125:D125"/>
    <mergeCell ref="C124:D124"/>
    <mergeCell ref="C123:D123"/>
    <mergeCell ref="C122:D122"/>
    <mergeCell ref="C120:D120"/>
    <mergeCell ref="C119:D119"/>
    <mergeCell ref="C118:D118"/>
    <mergeCell ref="C117:D117"/>
    <mergeCell ref="C115:D115"/>
    <mergeCell ref="C114:D114"/>
    <mergeCell ref="C108:D108"/>
    <mergeCell ref="C107:D107"/>
    <mergeCell ref="C106:D106"/>
    <mergeCell ref="C105:D105"/>
    <mergeCell ref="C104:D104"/>
    <mergeCell ref="C113:D113"/>
    <mergeCell ref="C112:D112"/>
    <mergeCell ref="C111:D111"/>
    <mergeCell ref="C150:D150"/>
    <mergeCell ref="C110:D110"/>
    <mergeCell ref="C128:D128"/>
    <mergeCell ref="C137:D137"/>
    <mergeCell ref="C136:D136"/>
    <mergeCell ref="C135:D135"/>
    <mergeCell ref="C134:D134"/>
    <mergeCell ref="C133:D133"/>
    <mergeCell ref="C142:D142"/>
    <mergeCell ref="C141:D141"/>
    <mergeCell ref="C140:D140"/>
    <mergeCell ref="C139:D139"/>
    <mergeCell ref="C138:D138"/>
    <mergeCell ref="C116:D116"/>
    <mergeCell ref="C121:D121"/>
    <mergeCell ref="C56:D56"/>
    <mergeCell ref="C54:D54"/>
    <mergeCell ref="C53:D53"/>
    <mergeCell ref="C52:D52"/>
    <mergeCell ref="C159:D159"/>
    <mergeCell ref="C158:D158"/>
    <mergeCell ref="C157:D157"/>
    <mergeCell ref="C156:D156"/>
    <mergeCell ref="C155:D155"/>
    <mergeCell ref="C132:D132"/>
    <mergeCell ref="C131:D131"/>
    <mergeCell ref="C130:D130"/>
    <mergeCell ref="C129:D129"/>
    <mergeCell ref="C144:D144"/>
    <mergeCell ref="C143:D143"/>
    <mergeCell ref="C149:D149"/>
    <mergeCell ref="C148:D148"/>
    <mergeCell ref="C147:D147"/>
    <mergeCell ref="C146:D146"/>
    <mergeCell ref="C145:D145"/>
    <mergeCell ref="C154:D154"/>
    <mergeCell ref="C153:D153"/>
    <mergeCell ref="C152:D152"/>
    <mergeCell ref="C151:D151"/>
  </mergeCells>
  <conditionalFormatting sqref="B68:B69">
    <cfRule type="duplicateValues" dxfId="6" priority="10"/>
  </conditionalFormatting>
  <conditionalFormatting sqref="B82">
    <cfRule type="duplicateValues" dxfId="5" priority="11"/>
  </conditionalFormatting>
  <conditionalFormatting sqref="B89">
    <cfRule type="duplicateValues" dxfId="4" priority="8"/>
  </conditionalFormatting>
  <conditionalFormatting sqref="B101">
    <cfRule type="duplicateValues" dxfId="3" priority="7"/>
  </conditionalFormatting>
  <conditionalFormatting sqref="B92">
    <cfRule type="duplicateValues" dxfId="2" priority="5"/>
  </conditionalFormatting>
  <conditionalFormatting sqref="B114">
    <cfRule type="duplicateValues" dxfId="1" priority="2"/>
  </conditionalFormatting>
  <conditionalFormatting sqref="B73">
    <cfRule type="duplicateValues" dxfId="0" priority="1"/>
  </conditionalFormatting>
  <pageMargins left="0.5" right="0.2" top="0.5" bottom="0.4" header="0.3" footer="0.3"/>
  <pageSetup paperSize="9" orientation="landscape" r:id="rId1"/>
  <headerFooter>
    <oddHeader>&amp;Cองค์ประกอบที่ 1 หน้าที่ &amp;P ของ 11 หน้า</oddHeader>
    <oddFooter>&amp;C&amp;F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4"/>
  <sheetViews>
    <sheetView topLeftCell="A4" zoomScale="110" zoomScaleNormal="110" workbookViewId="0">
      <selection activeCell="A8" sqref="A8"/>
    </sheetView>
  </sheetViews>
  <sheetFormatPr defaultColWidth="9.140625" defaultRowHeight="12.75" x14ac:dyDescent="0.2"/>
  <cols>
    <col min="1" max="1" width="29.42578125" style="193" customWidth="1"/>
    <col min="2" max="2" width="24.140625" style="193" customWidth="1"/>
    <col min="3" max="3" width="0.140625" style="193" customWidth="1"/>
    <col min="4" max="4" width="9" style="193" customWidth="1"/>
    <col min="5" max="5" width="9.140625" style="193"/>
    <col min="6" max="6" width="33.85546875" style="193" customWidth="1"/>
    <col min="7" max="10" width="5.42578125" style="193" customWidth="1"/>
    <col min="11" max="11" width="4.85546875" style="193" customWidth="1"/>
    <col min="12" max="12" width="0.140625" style="193" hidden="1" customWidth="1"/>
    <col min="13" max="13" width="68.140625" style="193" customWidth="1"/>
    <col min="14" max="16384" width="9.140625" style="193"/>
  </cols>
  <sheetData>
    <row r="1" spans="1:12" x14ac:dyDescent="0.2">
      <c r="A1" s="1306" t="s">
        <v>125</v>
      </c>
      <c r="B1" s="1306"/>
      <c r="C1" s="1306"/>
      <c r="D1" s="1306"/>
      <c r="E1" s="1306"/>
      <c r="F1" s="1306"/>
      <c r="G1" s="1306"/>
      <c r="H1" s="1306"/>
      <c r="I1" s="1306"/>
      <c r="J1" s="1306"/>
      <c r="K1" s="1306"/>
      <c r="L1" s="1306"/>
    </row>
    <row r="2" spans="1:12" x14ac:dyDescent="0.2">
      <c r="A2" s="1306" t="s">
        <v>387</v>
      </c>
      <c r="B2" s="1306"/>
      <c r="C2" s="1306"/>
      <c r="D2" s="1306"/>
      <c r="E2" s="1306"/>
      <c r="F2" s="1306"/>
      <c r="G2" s="1306"/>
      <c r="H2" s="1306"/>
      <c r="I2" s="1306"/>
      <c r="J2" s="1306"/>
      <c r="K2" s="1306"/>
      <c r="L2" s="1306"/>
    </row>
    <row r="3" spans="1:12" ht="8.4499999999999993" customHeight="1" x14ac:dyDescent="0.2">
      <c r="A3" s="489"/>
      <c r="B3" s="489"/>
      <c r="C3" s="489"/>
      <c r="D3" s="489"/>
      <c r="E3" s="489"/>
      <c r="F3" s="489"/>
      <c r="G3" s="489"/>
      <c r="H3" s="489"/>
      <c r="I3" s="489"/>
      <c r="J3" s="489"/>
      <c r="K3" s="489"/>
      <c r="L3" s="489"/>
    </row>
    <row r="4" spans="1:12" ht="24" customHeight="1" x14ac:dyDescent="0.2">
      <c r="A4" s="537" t="s">
        <v>101</v>
      </c>
      <c r="B4" s="611" t="str">
        <f>แบบสรุปประเมินเงินเดือน!C16</f>
        <v>£</v>
      </c>
      <c r="C4" s="612"/>
      <c r="D4" s="208" t="str">
        <f>แบบสรุปประเมินเงินเดือน!D16</f>
        <v xml:space="preserve"> รอบที่ 1 (1 ตุลาคม พ.ศ. ……...  - 31 มีนาคม พ.ศ. ………..) </v>
      </c>
      <c r="E4" s="208"/>
      <c r="F4" s="208"/>
      <c r="G4" s="208"/>
      <c r="H4" s="208"/>
      <c r="I4" s="208"/>
      <c r="J4" s="208"/>
      <c r="K4" s="613"/>
      <c r="L4" s="362"/>
    </row>
    <row r="5" spans="1:12" ht="24" customHeight="1" x14ac:dyDescent="0.2">
      <c r="A5" s="537" t="s">
        <v>101</v>
      </c>
      <c r="B5" s="611" t="str">
        <f>แบบสรุปประเมินเงินเดือน!C17</f>
        <v>£</v>
      </c>
      <c r="C5" s="612"/>
      <c r="D5" s="208" t="str">
        <f>แบบสรุปประเมินเงินเดือน!D17</f>
        <v xml:space="preserve"> รอบที่ 2 (1 เมษายน พ.ศ. ……… - 30 กันยายน พ.ศ. ………. ) </v>
      </c>
      <c r="E5" s="208"/>
      <c r="F5" s="208"/>
      <c r="G5" s="208"/>
      <c r="H5" s="208"/>
      <c r="I5" s="208"/>
      <c r="J5" s="208"/>
      <c r="K5" s="613"/>
      <c r="L5" s="362"/>
    </row>
    <row r="6" spans="1:12" ht="15.75" customHeight="1" x14ac:dyDescent="0.2">
      <c r="A6" s="491" t="s">
        <v>132</v>
      </c>
      <c r="B6" s="1134" t="str">
        <f>'หน้าหลักภาระงานขั้นต่ำ '!B4</f>
        <v>นายมานะ  หมั่นเพียร</v>
      </c>
      <c r="C6" s="1134"/>
      <c r="D6" s="1134"/>
      <c r="E6" s="1134"/>
      <c r="F6" s="614" t="s">
        <v>131</v>
      </c>
      <c r="G6" s="1134" t="str">
        <f>ภาระงานวิจัยและวิชาการอื่น!C19</f>
        <v>ผู้ช่วยศาสตราจารย์</v>
      </c>
      <c r="H6" s="1134"/>
      <c r="I6" s="1134"/>
      <c r="J6" s="1134"/>
      <c r="K6" s="1134"/>
      <c r="L6" s="362"/>
    </row>
    <row r="7" spans="1:12" ht="25.5" x14ac:dyDescent="0.2">
      <c r="A7" s="491" t="s">
        <v>744</v>
      </c>
      <c r="B7" s="615" t="str">
        <f>แบบสรุปประเมินเงินเดือน!E21</f>
        <v>ศิลปศาสตร์</v>
      </c>
      <c r="C7" s="615"/>
      <c r="D7" s="615"/>
      <c r="E7" s="615"/>
      <c r="F7" s="615"/>
      <c r="G7" s="615"/>
      <c r="H7" s="615"/>
      <c r="I7" s="615"/>
      <c r="J7" s="613"/>
      <c r="K7" s="613"/>
      <c r="L7" s="362"/>
    </row>
    <row r="8" spans="1:12" ht="16.5" customHeight="1" x14ac:dyDescent="0.2">
      <c r="A8" s="491" t="s">
        <v>133</v>
      </c>
      <c r="B8" s="1134" t="str">
        <f>แบบสรุปประเมินเงินเดือน!D22</f>
        <v>นายสุริยัน  จันทรา</v>
      </c>
      <c r="C8" s="1134"/>
      <c r="D8" s="1134"/>
      <c r="E8" s="1134"/>
      <c r="F8" s="616" t="s">
        <v>131</v>
      </c>
      <c r="G8" s="1134" t="str">
        <f>แบบสรุปประเมินเงินเดือน!C23</f>
        <v>รองศาสตราจารย์</v>
      </c>
      <c r="H8" s="1134"/>
      <c r="I8" s="1134"/>
      <c r="J8" s="1134"/>
      <c r="K8" s="1134"/>
      <c r="L8" s="362"/>
    </row>
    <row r="9" spans="1:12" ht="13.5" customHeight="1" x14ac:dyDescent="0.2">
      <c r="A9" s="538" t="s">
        <v>86</v>
      </c>
      <c r="B9" s="617"/>
      <c r="C9" s="617"/>
      <c r="D9" s="617"/>
      <c r="E9" s="617"/>
      <c r="F9" s="616"/>
      <c r="G9" s="617"/>
      <c r="H9" s="617"/>
      <c r="I9" s="617"/>
      <c r="J9" s="617"/>
      <c r="K9" s="617"/>
      <c r="L9" s="362"/>
    </row>
    <row r="10" spans="1:12" ht="20.25" customHeight="1" x14ac:dyDescent="0.2">
      <c r="A10" s="1163" t="s">
        <v>658</v>
      </c>
      <c r="B10" s="1163"/>
      <c r="C10" s="1163"/>
      <c r="D10" s="1163"/>
      <c r="E10" s="1163"/>
      <c r="F10" s="1163"/>
      <c r="G10" s="1163"/>
      <c r="H10" s="1163"/>
      <c r="I10" s="1163"/>
      <c r="J10" s="1163"/>
      <c r="K10" s="1163"/>
      <c r="L10" s="362"/>
    </row>
    <row r="11" spans="1:12" ht="20.25" customHeight="1" x14ac:dyDescent="0.2">
      <c r="A11" s="586" t="s">
        <v>390</v>
      </c>
      <c r="B11" s="539"/>
      <c r="C11" s="490"/>
      <c r="D11" s="539"/>
      <c r="E11" s="490"/>
      <c r="F11" s="490"/>
      <c r="G11" s="490"/>
      <c r="H11" s="490"/>
      <c r="I11" s="490"/>
      <c r="J11" s="362"/>
      <c r="K11" s="362"/>
      <c r="L11" s="362"/>
    </row>
    <row r="12" spans="1:12" ht="21.95" customHeight="1" x14ac:dyDescent="0.2">
      <c r="A12" s="1165" t="s">
        <v>87</v>
      </c>
      <c r="B12" s="1166"/>
      <c r="C12" s="1166"/>
      <c r="D12" s="1166"/>
      <c r="E12" s="1167"/>
      <c r="F12" s="540" t="s">
        <v>399</v>
      </c>
      <c r="G12" s="1165" t="s">
        <v>400</v>
      </c>
      <c r="H12" s="1166"/>
      <c r="I12" s="1166"/>
      <c r="J12" s="1166"/>
      <c r="K12" s="1167"/>
      <c r="L12" s="551" t="s">
        <v>88</v>
      </c>
    </row>
    <row r="13" spans="1:12" ht="15" customHeight="1" x14ac:dyDescent="0.2">
      <c r="A13" s="1168" t="s">
        <v>391</v>
      </c>
      <c r="B13" s="1168"/>
      <c r="C13" s="1168"/>
      <c r="D13" s="1168"/>
      <c r="E13" s="1168"/>
      <c r="F13" s="534"/>
      <c r="G13" s="1172"/>
      <c r="H13" s="1172"/>
      <c r="I13" s="1172"/>
      <c r="J13" s="1172"/>
      <c r="K13" s="1172"/>
      <c r="L13" s="541"/>
    </row>
    <row r="14" spans="1:12" ht="15" customHeight="1" x14ac:dyDescent="0.2">
      <c r="A14" s="1169" t="s">
        <v>392</v>
      </c>
      <c r="B14" s="1169"/>
      <c r="C14" s="1169"/>
      <c r="D14" s="1169"/>
      <c r="E14" s="1169"/>
      <c r="F14" s="535"/>
      <c r="G14" s="1307"/>
      <c r="H14" s="1307"/>
      <c r="I14" s="1307"/>
      <c r="J14" s="1307"/>
      <c r="K14" s="1307"/>
      <c r="L14" s="541"/>
    </row>
    <row r="15" spans="1:12" ht="15" customHeight="1" x14ac:dyDescent="0.2">
      <c r="A15" s="1169" t="s">
        <v>393</v>
      </c>
      <c r="B15" s="1169"/>
      <c r="C15" s="1169"/>
      <c r="D15" s="1169"/>
      <c r="E15" s="1169"/>
      <c r="F15" s="542">
        <f>L55</f>
        <v>0</v>
      </c>
      <c r="G15" s="1182"/>
      <c r="H15" s="1182"/>
      <c r="I15" s="1182"/>
      <c r="J15" s="1182"/>
      <c r="K15" s="1182"/>
      <c r="L15" s="541" t="str">
        <f>IF(G15&gt;=F15,"3",IF(G15+1=F15,"2",IF(G15+2=F15,"1","0")))</f>
        <v>3</v>
      </c>
    </row>
    <row r="16" spans="1:12" ht="15" customHeight="1" x14ac:dyDescent="0.2">
      <c r="A16" s="1161" t="s">
        <v>394</v>
      </c>
      <c r="B16" s="1161"/>
      <c r="C16" s="1161"/>
      <c r="D16" s="1161"/>
      <c r="E16" s="1161"/>
      <c r="F16" s="542">
        <f>L79</f>
        <v>0</v>
      </c>
      <c r="G16" s="1182"/>
      <c r="H16" s="1182"/>
      <c r="I16" s="1182"/>
      <c r="J16" s="1182"/>
      <c r="K16" s="1182"/>
      <c r="L16" s="541" t="str">
        <f>IF(G16&gt;=F16,"3",IF(G16+1=F16,"2",IF(G16+2=F16,"1","0")))</f>
        <v>3</v>
      </c>
    </row>
    <row r="17" spans="1:12" ht="15" customHeight="1" x14ac:dyDescent="0.2">
      <c r="A17" s="1161" t="s">
        <v>395</v>
      </c>
      <c r="B17" s="1161"/>
      <c r="C17" s="1161"/>
      <c r="D17" s="1161"/>
      <c r="E17" s="1161"/>
      <c r="F17" s="618"/>
      <c r="G17" s="1164"/>
      <c r="H17" s="1164"/>
      <c r="I17" s="1164"/>
      <c r="J17" s="1164"/>
      <c r="K17" s="1164"/>
      <c r="L17" s="541"/>
    </row>
    <row r="18" spans="1:12" ht="15" customHeight="1" x14ac:dyDescent="0.2">
      <c r="A18" s="1161" t="s">
        <v>396</v>
      </c>
      <c r="B18" s="1161"/>
      <c r="C18" s="1161"/>
      <c r="D18" s="1161"/>
      <c r="E18" s="1161"/>
      <c r="F18" s="542">
        <f>L97</f>
        <v>0</v>
      </c>
      <c r="G18" s="1182"/>
      <c r="H18" s="1182"/>
      <c r="I18" s="1182"/>
      <c r="J18" s="1182"/>
      <c r="K18" s="1182"/>
      <c r="L18" s="541" t="str">
        <f>IF(G18&gt;=F18,"3",IF(G18+1=F18,"2",IF(G18+2=F18,"1","0")))</f>
        <v>3</v>
      </c>
    </row>
    <row r="19" spans="1:12" ht="15" customHeight="1" x14ac:dyDescent="0.2">
      <c r="A19" s="1161" t="s">
        <v>397</v>
      </c>
      <c r="B19" s="1161"/>
      <c r="C19" s="1161"/>
      <c r="D19" s="1161"/>
      <c r="E19" s="1161"/>
      <c r="F19" s="618"/>
      <c r="G19" s="1164"/>
      <c r="H19" s="1164"/>
      <c r="I19" s="1164"/>
      <c r="J19" s="1164"/>
      <c r="K19" s="1164"/>
      <c r="L19" s="541"/>
    </row>
    <row r="20" spans="1:12" ht="15" customHeight="1" x14ac:dyDescent="0.2">
      <c r="A20" s="1161" t="s">
        <v>398</v>
      </c>
      <c r="B20" s="1161"/>
      <c r="C20" s="1161"/>
      <c r="D20" s="1161"/>
      <c r="E20" s="1161"/>
      <c r="F20" s="542">
        <f>L61</f>
        <v>0</v>
      </c>
      <c r="G20" s="1182"/>
      <c r="H20" s="1182"/>
      <c r="I20" s="1182"/>
      <c r="J20" s="1182"/>
      <c r="K20" s="1182"/>
      <c r="L20" s="541" t="str">
        <f>IF(G20&gt;=F20,"3",IF(G20+1=F20,"2",IF(G20+2=F20,"1","0")))</f>
        <v>3</v>
      </c>
    </row>
    <row r="21" spans="1:12" x14ac:dyDescent="0.2">
      <c r="A21" s="1170" t="s">
        <v>401</v>
      </c>
      <c r="B21" s="1170"/>
      <c r="C21" s="1170"/>
      <c r="D21" s="1170"/>
      <c r="E21" s="1170"/>
      <c r="F21" s="618"/>
      <c r="G21" s="1164"/>
      <c r="H21" s="1164"/>
      <c r="I21" s="1164"/>
      <c r="J21" s="1164"/>
      <c r="K21" s="1164"/>
      <c r="L21" s="541"/>
    </row>
    <row r="22" spans="1:12" x14ac:dyDescent="0.2">
      <c r="A22" s="1161" t="s">
        <v>402</v>
      </c>
      <c r="B22" s="1161"/>
      <c r="C22" s="1161"/>
      <c r="D22" s="1161"/>
      <c r="E22" s="1161"/>
      <c r="F22" s="542">
        <f>L49</f>
        <v>0</v>
      </c>
      <c r="G22" s="1182"/>
      <c r="H22" s="1182"/>
      <c r="I22" s="1182"/>
      <c r="J22" s="1182"/>
      <c r="K22" s="1182"/>
      <c r="L22" s="541" t="str">
        <f>IF(G22&gt;=F22,"3",IF(G22+1=F22,"2",IF(G22+2=F22,"1","0")))</f>
        <v>3</v>
      </c>
    </row>
    <row r="23" spans="1:12" x14ac:dyDescent="0.2">
      <c r="A23" s="1161" t="s">
        <v>403</v>
      </c>
      <c r="B23" s="1161"/>
      <c r="C23" s="1161"/>
      <c r="D23" s="1161"/>
      <c r="E23" s="1161"/>
      <c r="F23" s="542">
        <f>L73</f>
        <v>0</v>
      </c>
      <c r="G23" s="1182"/>
      <c r="H23" s="1182"/>
      <c r="I23" s="1182"/>
      <c r="J23" s="1182"/>
      <c r="K23" s="1182"/>
      <c r="L23" s="541" t="str">
        <f>IF(G23&gt;=F23,"3",IF(G23+1=F23,"2",IF(G23+2=F23,"1","0")))</f>
        <v>3</v>
      </c>
    </row>
    <row r="24" spans="1:12" x14ac:dyDescent="0.2">
      <c r="A24" s="1161" t="s">
        <v>404</v>
      </c>
      <c r="B24" s="1161"/>
      <c r="C24" s="1161"/>
      <c r="D24" s="1161"/>
      <c r="E24" s="1161"/>
      <c r="F24" s="542">
        <f>L91</f>
        <v>0</v>
      </c>
      <c r="G24" s="1182"/>
      <c r="H24" s="1182"/>
      <c r="I24" s="1182"/>
      <c r="J24" s="1182"/>
      <c r="K24" s="1182"/>
      <c r="L24" s="541" t="str">
        <f>IF(G24&gt;=F24,"3",IF(G24+1=F24,"2",IF(G24+2=F24,"1","0")))</f>
        <v>3</v>
      </c>
    </row>
    <row r="25" spans="1:12" x14ac:dyDescent="0.2">
      <c r="A25" s="1161" t="s">
        <v>405</v>
      </c>
      <c r="B25" s="1161"/>
      <c r="C25" s="1161"/>
      <c r="D25" s="1161"/>
      <c r="E25" s="1161"/>
      <c r="F25" s="618"/>
      <c r="G25" s="1164"/>
      <c r="H25" s="1164"/>
      <c r="I25" s="1164"/>
      <c r="J25" s="1164"/>
      <c r="K25" s="1164"/>
      <c r="L25" s="541"/>
    </row>
    <row r="26" spans="1:12" x14ac:dyDescent="0.2">
      <c r="A26" s="1161" t="s">
        <v>406</v>
      </c>
      <c r="B26" s="1161"/>
      <c r="C26" s="1161"/>
      <c r="D26" s="1161"/>
      <c r="E26" s="1161"/>
      <c r="F26" s="542">
        <f>L109</f>
        <v>0</v>
      </c>
      <c r="G26" s="1182"/>
      <c r="H26" s="1182"/>
      <c r="I26" s="1182"/>
      <c r="J26" s="1182"/>
      <c r="K26" s="1182"/>
      <c r="L26" s="541" t="str">
        <f>IF(G26&gt;=F26,"3",IF(G26+1=F26,"2",IF(G26+2=F26,"1","0")))</f>
        <v>3</v>
      </c>
    </row>
    <row r="27" spans="1:12" x14ac:dyDescent="0.2">
      <c r="A27" s="1186" t="s">
        <v>407</v>
      </c>
      <c r="B27" s="1186"/>
      <c r="C27" s="1186"/>
      <c r="D27" s="1186"/>
      <c r="E27" s="1186"/>
      <c r="F27" s="618"/>
      <c r="G27" s="1164"/>
      <c r="H27" s="1164"/>
      <c r="I27" s="1164"/>
      <c r="J27" s="1164"/>
      <c r="K27" s="1164"/>
      <c r="L27" s="541"/>
    </row>
    <row r="28" spans="1:12" x14ac:dyDescent="0.2">
      <c r="A28" s="1162" t="s">
        <v>408</v>
      </c>
      <c r="B28" s="1162"/>
      <c r="C28" s="1162"/>
      <c r="D28" s="1162"/>
      <c r="E28" s="1162"/>
      <c r="F28" s="618"/>
      <c r="G28" s="1164"/>
      <c r="H28" s="1164"/>
      <c r="I28" s="1164"/>
      <c r="J28" s="1164"/>
      <c r="K28" s="1164"/>
      <c r="L28" s="541"/>
    </row>
    <row r="29" spans="1:12" x14ac:dyDescent="0.2">
      <c r="A29" s="1161" t="s">
        <v>409</v>
      </c>
      <c r="B29" s="1161"/>
      <c r="C29" s="1161"/>
      <c r="D29" s="1161"/>
      <c r="E29" s="1161"/>
      <c r="F29" s="542">
        <f>L85</f>
        <v>0</v>
      </c>
      <c r="G29" s="1182"/>
      <c r="H29" s="1182"/>
      <c r="I29" s="1182"/>
      <c r="J29" s="1182"/>
      <c r="K29" s="1182"/>
      <c r="L29" s="541" t="str">
        <f>IF(G29&gt;=F29,"3",IF(G29+1=F29,"2",IF(G29+2=F29,"1","0")))</f>
        <v>3</v>
      </c>
    </row>
    <row r="30" spans="1:12" x14ac:dyDescent="0.2">
      <c r="A30" s="1162" t="s">
        <v>410</v>
      </c>
      <c r="B30" s="1162"/>
      <c r="C30" s="1162"/>
      <c r="D30" s="1162"/>
      <c r="E30" s="1162"/>
      <c r="F30" s="618"/>
      <c r="G30" s="1164"/>
      <c r="H30" s="1164"/>
      <c r="I30" s="1164"/>
      <c r="J30" s="1164"/>
      <c r="K30" s="1164"/>
      <c r="L30" s="541"/>
    </row>
    <row r="31" spans="1:12" x14ac:dyDescent="0.2">
      <c r="A31" s="1161" t="s">
        <v>411</v>
      </c>
      <c r="B31" s="1161"/>
      <c r="C31" s="1161"/>
      <c r="D31" s="1161"/>
      <c r="E31" s="1161"/>
      <c r="F31" s="542">
        <f>L67</f>
        <v>0</v>
      </c>
      <c r="G31" s="1182"/>
      <c r="H31" s="1182"/>
      <c r="I31" s="1182"/>
      <c r="J31" s="1182"/>
      <c r="K31" s="1182"/>
      <c r="L31" s="541" t="str">
        <f>IF(G31&gt;=F31,"3",IF(G31+1=F31,"2",IF(G31+2=F31,"1","0")))</f>
        <v>3</v>
      </c>
    </row>
    <row r="32" spans="1:12" x14ac:dyDescent="0.2">
      <c r="A32" s="1162" t="s">
        <v>412</v>
      </c>
      <c r="B32" s="1162"/>
      <c r="C32" s="1162"/>
      <c r="D32" s="1162"/>
      <c r="E32" s="1162"/>
      <c r="F32" s="618"/>
      <c r="G32" s="1164"/>
      <c r="H32" s="1164"/>
      <c r="I32" s="1164"/>
      <c r="J32" s="1164"/>
      <c r="K32" s="1164"/>
      <c r="L32" s="541"/>
    </row>
    <row r="33" spans="1:12" x14ac:dyDescent="0.2">
      <c r="A33" s="1161" t="s">
        <v>413</v>
      </c>
      <c r="B33" s="1161"/>
      <c r="C33" s="1161"/>
      <c r="D33" s="1161"/>
      <c r="E33" s="1161"/>
      <c r="F33" s="542">
        <f>L115</f>
        <v>0</v>
      </c>
      <c r="G33" s="1182"/>
      <c r="H33" s="1182"/>
      <c r="I33" s="1182"/>
      <c r="J33" s="1182"/>
      <c r="K33" s="1182"/>
      <c r="L33" s="541" t="str">
        <f>IF(G33&gt;=F33,"3",IF(G33+1=F33,"2",IF(G33+2=F33,"1","0")))</f>
        <v>3</v>
      </c>
    </row>
    <row r="34" spans="1:12" x14ac:dyDescent="0.2">
      <c r="A34" s="1162" t="s">
        <v>414</v>
      </c>
      <c r="B34" s="1162"/>
      <c r="C34" s="1162"/>
      <c r="D34" s="1162"/>
      <c r="E34" s="1162"/>
      <c r="F34" s="618"/>
      <c r="G34" s="1164"/>
      <c r="H34" s="1164"/>
      <c r="I34" s="1164"/>
      <c r="J34" s="1164"/>
      <c r="K34" s="1164"/>
      <c r="L34" s="541"/>
    </row>
    <row r="35" spans="1:12" x14ac:dyDescent="0.2">
      <c r="A35" s="1161" t="s">
        <v>415</v>
      </c>
      <c r="B35" s="1161"/>
      <c r="C35" s="1161"/>
      <c r="D35" s="1161"/>
      <c r="E35" s="1161"/>
      <c r="F35" s="542">
        <f>L103</f>
        <v>0</v>
      </c>
      <c r="G35" s="1182"/>
      <c r="H35" s="1182"/>
      <c r="I35" s="1182"/>
      <c r="J35" s="1182"/>
      <c r="K35" s="1182"/>
      <c r="L35" s="541" t="str">
        <f>IF(G35&gt;=F35,"3",IF(G35+1=F35,"2",IF(G35+2=F35,"1","0")))</f>
        <v>3</v>
      </c>
    </row>
    <row r="36" spans="1:12" x14ac:dyDescent="0.2">
      <c r="A36" s="1187" t="s">
        <v>416</v>
      </c>
      <c r="B36" s="1187"/>
      <c r="C36" s="1187"/>
      <c r="D36" s="1187"/>
      <c r="E36" s="1187"/>
      <c r="F36" s="543">
        <f>L121</f>
        <v>0</v>
      </c>
      <c r="G36" s="1171"/>
      <c r="H36" s="1171"/>
      <c r="I36" s="1171"/>
      <c r="J36" s="1171"/>
      <c r="K36" s="1171"/>
      <c r="L36" s="541" t="str">
        <f>IF(G36&gt;=F36,"3",IF(G36+1=F36,"2",IF(G36+2=F36,"1","0")))</f>
        <v>3</v>
      </c>
    </row>
    <row r="37" spans="1:12" ht="9" customHeight="1" x14ac:dyDescent="0.2"/>
    <row r="38" spans="1:12" ht="14.25" x14ac:dyDescent="0.2">
      <c r="A38" s="1235" t="s">
        <v>427</v>
      </c>
      <c r="B38" s="1235"/>
      <c r="C38" s="1235"/>
      <c r="D38" s="1235"/>
      <c r="E38" s="1235"/>
      <c r="F38" s="1235"/>
      <c r="G38" s="1235"/>
      <c r="H38" s="1235"/>
      <c r="I38" s="1235"/>
      <c r="J38" s="1235"/>
      <c r="K38" s="1235"/>
      <c r="L38" s="362"/>
    </row>
    <row r="39" spans="1:12" ht="17.25" customHeight="1" x14ac:dyDescent="0.2">
      <c r="A39" s="489"/>
      <c r="B39" s="489"/>
      <c r="C39" s="489"/>
      <c r="D39" s="489"/>
      <c r="E39" s="489"/>
      <c r="F39" s="489"/>
      <c r="G39" s="489"/>
      <c r="H39" s="489"/>
      <c r="I39" s="489"/>
      <c r="J39" s="489"/>
      <c r="K39" s="489"/>
      <c r="L39" s="362"/>
    </row>
    <row r="40" spans="1:12" ht="19.5" x14ac:dyDescent="0.2">
      <c r="A40" s="537" t="s">
        <v>101</v>
      </c>
      <c r="B40" s="619" t="str">
        <f>แบบสรุปประเมินเงินเดือน!C16</f>
        <v>£</v>
      </c>
      <c r="C40" s="612"/>
      <c r="D40" s="208" t="str">
        <f>D4</f>
        <v xml:space="preserve"> รอบที่ 1 (1 ตุลาคม พ.ศ. ……...  - 31 มีนาคม พ.ศ. ………..) </v>
      </c>
      <c r="E40" s="208"/>
      <c r="F40" s="208"/>
      <c r="G40" s="208"/>
      <c r="H40" s="208"/>
      <c r="I40" s="208"/>
      <c r="J40" s="208"/>
      <c r="K40" s="613"/>
      <c r="L40" s="362"/>
    </row>
    <row r="41" spans="1:12" ht="19.5" x14ac:dyDescent="0.2">
      <c r="A41" s="537" t="s">
        <v>101</v>
      </c>
      <c r="B41" s="619" t="str">
        <f>แบบสรุปประเมินเงินเดือน!C17</f>
        <v>£</v>
      </c>
      <c r="C41" s="612"/>
      <c r="D41" s="208" t="str">
        <f>D5</f>
        <v xml:space="preserve"> รอบที่ 2 (1 เมษายน พ.ศ. ……… - 30 กันยายน พ.ศ. ………. ) </v>
      </c>
      <c r="E41" s="208"/>
      <c r="F41" s="208"/>
      <c r="G41" s="208"/>
      <c r="H41" s="208"/>
      <c r="I41" s="208"/>
      <c r="J41" s="208"/>
      <c r="K41" s="613"/>
      <c r="L41" s="362"/>
    </row>
    <row r="42" spans="1:12" ht="15.75" customHeight="1" x14ac:dyDescent="0.2">
      <c r="A42" s="491" t="s">
        <v>132</v>
      </c>
      <c r="B42" s="1134" t="str">
        <f>B6</f>
        <v>นายมานะ  หมั่นเพียร</v>
      </c>
      <c r="C42" s="1134"/>
      <c r="D42" s="1134"/>
      <c r="E42" s="1134"/>
      <c r="F42" s="614" t="s">
        <v>131</v>
      </c>
      <c r="G42" s="1134" t="str">
        <f>G6</f>
        <v>ผู้ช่วยศาสตราจารย์</v>
      </c>
      <c r="H42" s="1134"/>
      <c r="I42" s="1134"/>
      <c r="J42" s="1134"/>
      <c r="K42" s="1134"/>
      <c r="L42" s="362"/>
    </row>
    <row r="43" spans="1:12" ht="15.75" customHeight="1" x14ac:dyDescent="0.2">
      <c r="A43" s="491" t="s">
        <v>128</v>
      </c>
      <c r="B43" s="615" t="str">
        <f>B7</f>
        <v>ศิลปศาสตร์</v>
      </c>
      <c r="C43" s="615"/>
      <c r="D43" s="615"/>
      <c r="E43" s="615"/>
      <c r="F43" s="615"/>
      <c r="G43" s="615"/>
      <c r="H43" s="615"/>
      <c r="I43" s="615"/>
      <c r="J43" s="613"/>
      <c r="K43" s="613"/>
      <c r="L43" s="362"/>
    </row>
    <row r="44" spans="1:12" ht="15.75" customHeight="1" x14ac:dyDescent="0.2">
      <c r="A44" s="491" t="s">
        <v>133</v>
      </c>
      <c r="B44" s="1134" t="str">
        <f>B8</f>
        <v>นายสุริยัน  จันทรา</v>
      </c>
      <c r="C44" s="1134"/>
      <c r="D44" s="1134"/>
      <c r="E44" s="1134"/>
      <c r="F44" s="616" t="s">
        <v>131</v>
      </c>
      <c r="G44" s="1134" t="str">
        <f>G8</f>
        <v>รองศาสตราจารย์</v>
      </c>
      <c r="H44" s="1134"/>
      <c r="I44" s="1134"/>
      <c r="J44" s="1134"/>
      <c r="K44" s="1134"/>
      <c r="L44" s="362"/>
    </row>
    <row r="45" spans="1:12" ht="19.5" customHeight="1" x14ac:dyDescent="0.2">
      <c r="A45" s="491"/>
      <c r="B45" s="490"/>
      <c r="C45" s="490"/>
      <c r="D45" s="490"/>
      <c r="E45" s="490"/>
      <c r="F45" s="491"/>
      <c r="G45" s="490"/>
      <c r="H45" s="490"/>
      <c r="I45" s="490"/>
      <c r="J45" s="490"/>
      <c r="K45" s="490"/>
      <c r="L45" s="362"/>
    </row>
    <row r="46" spans="1:12" x14ac:dyDescent="0.2">
      <c r="A46" s="1255" t="s">
        <v>368</v>
      </c>
      <c r="B46" s="1257" t="s">
        <v>417</v>
      </c>
      <c r="C46" s="1258"/>
      <c r="D46" s="1258"/>
      <c r="E46" s="1258"/>
      <c r="F46" s="1259"/>
      <c r="G46" s="1263" t="s">
        <v>428</v>
      </c>
      <c r="H46" s="1264"/>
      <c r="I46" s="1264"/>
      <c r="J46" s="1264"/>
      <c r="K46" s="1265"/>
      <c r="L46" s="362"/>
    </row>
    <row r="47" spans="1:12" ht="19.5" customHeight="1" x14ac:dyDescent="0.2">
      <c r="A47" s="1256"/>
      <c r="B47" s="1260"/>
      <c r="C47" s="1261"/>
      <c r="D47" s="1261"/>
      <c r="E47" s="1261"/>
      <c r="F47" s="1262"/>
      <c r="G47" s="545">
        <v>1</v>
      </c>
      <c r="H47" s="545">
        <v>2</v>
      </c>
      <c r="I47" s="545">
        <v>3</v>
      </c>
      <c r="J47" s="545">
        <v>4</v>
      </c>
      <c r="K47" s="545">
        <v>5</v>
      </c>
      <c r="L47" s="194"/>
    </row>
    <row r="48" spans="1:12" ht="17.25" customHeight="1" x14ac:dyDescent="0.2">
      <c r="A48" s="546"/>
      <c r="B48" s="1183" t="s">
        <v>374</v>
      </c>
      <c r="C48" s="1184"/>
      <c r="D48" s="1184"/>
      <c r="E48" s="1184"/>
      <c r="F48" s="1185"/>
      <c r="G48" s="547"/>
      <c r="H48" s="548"/>
      <c r="I48" s="547"/>
      <c r="J48" s="548"/>
      <c r="K48" s="547"/>
      <c r="L48" s="194"/>
    </row>
    <row r="49" spans="1:13" ht="26.25" customHeight="1" x14ac:dyDescent="0.2">
      <c r="A49" s="582" t="s">
        <v>418</v>
      </c>
      <c r="B49" s="1247" t="s">
        <v>375</v>
      </c>
      <c r="C49" s="1248"/>
      <c r="D49" s="1249"/>
      <c r="E49" s="1249"/>
      <c r="F49" s="1250"/>
      <c r="G49" s="556"/>
      <c r="H49" s="557"/>
      <c r="I49" s="556"/>
      <c r="J49" s="557"/>
      <c r="K49" s="556"/>
      <c r="L49" s="551">
        <f>G49+H49+I49+J49+K49</f>
        <v>0</v>
      </c>
    </row>
    <row r="50" spans="1:13" ht="36.75" customHeight="1" x14ac:dyDescent="0.2">
      <c r="A50" s="503"/>
      <c r="B50" s="1209" t="s">
        <v>438</v>
      </c>
      <c r="C50" s="1078"/>
      <c r="D50" s="1210"/>
      <c r="E50" s="1210"/>
      <c r="F50" s="1210"/>
      <c r="G50" s="503"/>
      <c r="H50" s="503"/>
      <c r="I50" s="194"/>
      <c r="J50" s="503"/>
      <c r="K50" s="503"/>
      <c r="L50" s="194"/>
    </row>
    <row r="51" spans="1:13" ht="33" customHeight="1" x14ac:dyDescent="0.2">
      <c r="A51" s="503"/>
      <c r="B51" s="1212" t="s">
        <v>419</v>
      </c>
      <c r="C51" s="1210"/>
      <c r="D51" s="1210"/>
      <c r="E51" s="1210"/>
      <c r="F51" s="1210"/>
      <c r="G51" s="503"/>
      <c r="H51" s="503"/>
      <c r="I51" s="194"/>
      <c r="J51" s="503"/>
      <c r="K51" s="552"/>
      <c r="L51" s="362"/>
      <c r="M51" s="333"/>
    </row>
    <row r="52" spans="1:13" ht="46.5" customHeight="1" x14ac:dyDescent="0.2">
      <c r="A52" s="503"/>
      <c r="B52" s="1212" t="s">
        <v>420</v>
      </c>
      <c r="C52" s="1210"/>
      <c r="D52" s="1210"/>
      <c r="E52" s="1210"/>
      <c r="F52" s="1210"/>
      <c r="G52" s="503"/>
      <c r="H52" s="503"/>
      <c r="I52" s="194"/>
      <c r="J52" s="503"/>
      <c r="K52" s="552"/>
      <c r="L52" s="362"/>
    </row>
    <row r="53" spans="1:13" ht="36.75" customHeight="1" x14ac:dyDescent="0.2">
      <c r="A53" s="503"/>
      <c r="B53" s="1212" t="s">
        <v>439</v>
      </c>
      <c r="C53" s="1251"/>
      <c r="D53" s="1251"/>
      <c r="E53" s="1251"/>
      <c r="F53" s="1211"/>
      <c r="G53" s="503"/>
      <c r="H53" s="503"/>
      <c r="I53" s="194"/>
      <c r="J53" s="503"/>
      <c r="K53" s="552"/>
      <c r="L53" s="362"/>
    </row>
    <row r="54" spans="1:13" ht="36.75" customHeight="1" x14ac:dyDescent="0.2">
      <c r="A54" s="504"/>
      <c r="B54" s="1252" t="s">
        <v>421</v>
      </c>
      <c r="C54" s="1253"/>
      <c r="D54" s="1253"/>
      <c r="E54" s="1253"/>
      <c r="F54" s="1254"/>
      <c r="G54" s="504"/>
      <c r="H54" s="504"/>
      <c r="I54" s="502"/>
      <c r="J54" s="504"/>
      <c r="K54" s="553"/>
      <c r="L54" s="362"/>
    </row>
    <row r="55" spans="1:13" ht="22.5" customHeight="1" x14ac:dyDescent="0.2">
      <c r="A55" s="583" t="s">
        <v>422</v>
      </c>
      <c r="B55" s="1183" t="s">
        <v>376</v>
      </c>
      <c r="C55" s="1184"/>
      <c r="D55" s="1298"/>
      <c r="E55" s="1298"/>
      <c r="F55" s="1299"/>
      <c r="G55" s="497"/>
      <c r="H55" s="498"/>
      <c r="I55" s="497"/>
      <c r="J55" s="498"/>
      <c r="K55" s="497"/>
      <c r="L55" s="551">
        <f>G55+H55+I55+J55+K55</f>
        <v>0</v>
      </c>
    </row>
    <row r="56" spans="1:13" ht="41.25" customHeight="1" x14ac:dyDescent="0.2">
      <c r="A56" s="584"/>
      <c r="B56" s="1209" t="s">
        <v>437</v>
      </c>
      <c r="C56" s="1078"/>
      <c r="D56" s="1210"/>
      <c r="E56" s="1210"/>
      <c r="F56" s="1211"/>
      <c r="G56" s="194"/>
      <c r="H56" s="503"/>
      <c r="I56" s="194"/>
      <c r="J56" s="503"/>
      <c r="K56" s="552"/>
      <c r="L56" s="362"/>
    </row>
    <row r="57" spans="1:13" ht="44.25" customHeight="1" x14ac:dyDescent="0.2">
      <c r="A57" s="585"/>
      <c r="B57" s="1179" t="s">
        <v>440</v>
      </c>
      <c r="C57" s="1180"/>
      <c r="D57" s="1180"/>
      <c r="E57" s="1180"/>
      <c r="F57" s="1181"/>
      <c r="G57" s="502"/>
      <c r="H57" s="504"/>
      <c r="I57" s="502"/>
      <c r="J57" s="504"/>
      <c r="K57" s="553"/>
      <c r="L57" s="362"/>
    </row>
    <row r="58" spans="1:13" ht="37.5" customHeight="1" x14ac:dyDescent="0.2">
      <c r="A58" s="587" t="s">
        <v>422</v>
      </c>
      <c r="B58" s="1176" t="s">
        <v>442</v>
      </c>
      <c r="C58" s="1177"/>
      <c r="D58" s="1177"/>
      <c r="E58" s="1177"/>
      <c r="F58" s="1178"/>
      <c r="G58" s="558"/>
      <c r="H58" s="505"/>
      <c r="I58" s="558"/>
      <c r="J58" s="505"/>
      <c r="K58" s="559"/>
      <c r="L58" s="362"/>
    </row>
    <row r="59" spans="1:13" ht="55.5" customHeight="1" x14ac:dyDescent="0.2">
      <c r="A59" s="584"/>
      <c r="B59" s="1173" t="s">
        <v>445</v>
      </c>
      <c r="C59" s="1174"/>
      <c r="D59" s="1174"/>
      <c r="E59" s="1174"/>
      <c r="F59" s="1175"/>
      <c r="G59" s="194"/>
      <c r="H59" s="503"/>
      <c r="I59" s="194"/>
      <c r="J59" s="503"/>
      <c r="K59" s="552"/>
      <c r="L59" s="362"/>
    </row>
    <row r="60" spans="1:13" ht="29.25" customHeight="1" x14ac:dyDescent="0.2">
      <c r="A60" s="585"/>
      <c r="B60" s="1300" t="s">
        <v>423</v>
      </c>
      <c r="C60" s="1301"/>
      <c r="D60" s="1301"/>
      <c r="E60" s="1301"/>
      <c r="F60" s="1302"/>
      <c r="G60" s="502"/>
      <c r="H60" s="536"/>
      <c r="I60" s="504"/>
      <c r="J60" s="553"/>
      <c r="K60" s="553"/>
      <c r="L60" s="362"/>
    </row>
    <row r="61" spans="1:13" ht="19.5" customHeight="1" x14ac:dyDescent="0.2">
      <c r="A61" s="583" t="s">
        <v>422</v>
      </c>
      <c r="B61" s="1209" t="s">
        <v>377</v>
      </c>
      <c r="C61" s="1078"/>
      <c r="D61" s="1214"/>
      <c r="E61" s="1214"/>
      <c r="F61" s="1215"/>
      <c r="G61" s="556"/>
      <c r="H61" s="557"/>
      <c r="I61" s="556"/>
      <c r="J61" s="557"/>
      <c r="K61" s="556"/>
      <c r="L61" s="551">
        <f>G61+H61+I61+J61+K61</f>
        <v>0</v>
      </c>
    </row>
    <row r="62" spans="1:13" ht="55.5" customHeight="1" x14ac:dyDescent="0.2">
      <c r="A62" s="555"/>
      <c r="B62" s="1209" t="s">
        <v>441</v>
      </c>
      <c r="C62" s="1078"/>
      <c r="D62" s="1214"/>
      <c r="E62" s="1214"/>
      <c r="F62" s="1215"/>
      <c r="G62" s="194"/>
      <c r="H62" s="503"/>
      <c r="I62" s="194"/>
      <c r="J62" s="503"/>
      <c r="K62" s="552"/>
      <c r="L62" s="362"/>
    </row>
    <row r="63" spans="1:13" ht="32.25" customHeight="1" x14ac:dyDescent="0.2">
      <c r="A63" s="562"/>
      <c r="B63" s="1212" t="s">
        <v>443</v>
      </c>
      <c r="C63" s="1210"/>
      <c r="D63" s="1210"/>
      <c r="E63" s="1210"/>
      <c r="F63" s="1211"/>
      <c r="G63" s="194"/>
      <c r="H63" s="503"/>
      <c r="I63" s="194"/>
      <c r="J63" s="503"/>
      <c r="K63" s="552"/>
      <c r="L63" s="362"/>
    </row>
    <row r="64" spans="1:13" ht="30.75" customHeight="1" x14ac:dyDescent="0.2">
      <c r="A64" s="503"/>
      <c r="B64" s="1135" t="s">
        <v>424</v>
      </c>
      <c r="C64" s="1136"/>
      <c r="D64" s="1136"/>
      <c r="E64" s="1136"/>
      <c r="F64" s="1137"/>
      <c r="G64" s="194"/>
      <c r="H64" s="503"/>
      <c r="I64" s="194"/>
      <c r="J64" s="503"/>
      <c r="K64" s="552"/>
      <c r="L64" s="362"/>
    </row>
    <row r="65" spans="1:12" ht="43.5" customHeight="1" x14ac:dyDescent="0.2">
      <c r="A65" s="503"/>
      <c r="B65" s="1135" t="s">
        <v>425</v>
      </c>
      <c r="C65" s="1136"/>
      <c r="D65" s="1136"/>
      <c r="E65" s="1136"/>
      <c r="F65" s="1137"/>
      <c r="G65" s="194"/>
      <c r="H65" s="503"/>
      <c r="I65" s="194"/>
      <c r="J65" s="503"/>
      <c r="K65" s="552"/>
      <c r="L65" s="362"/>
    </row>
    <row r="66" spans="1:12" ht="43.5" customHeight="1" x14ac:dyDescent="0.2">
      <c r="A66" s="504"/>
      <c r="B66" s="1226" t="s">
        <v>426</v>
      </c>
      <c r="C66" s="1227"/>
      <c r="D66" s="1227"/>
      <c r="E66" s="1227"/>
      <c r="F66" s="1228"/>
      <c r="G66" s="502"/>
      <c r="H66" s="504"/>
      <c r="I66" s="502"/>
      <c r="J66" s="504"/>
      <c r="K66" s="553"/>
      <c r="L66" s="502"/>
    </row>
    <row r="67" spans="1:12" ht="21.75" customHeight="1" x14ac:dyDescent="0.2">
      <c r="A67" s="583" t="s">
        <v>422</v>
      </c>
      <c r="B67" s="1209" t="s">
        <v>378</v>
      </c>
      <c r="C67" s="1078"/>
      <c r="D67" s="1210"/>
      <c r="E67" s="1210"/>
      <c r="F67" s="1211"/>
      <c r="G67" s="556"/>
      <c r="H67" s="557"/>
      <c r="I67" s="556"/>
      <c r="J67" s="557"/>
      <c r="K67" s="556"/>
      <c r="L67" s="551">
        <f>G67+H67+I67+J67+K67</f>
        <v>0</v>
      </c>
    </row>
    <row r="68" spans="1:12" ht="32.25" customHeight="1" x14ac:dyDescent="0.2">
      <c r="A68" s="503"/>
      <c r="B68" s="1212" t="s">
        <v>444</v>
      </c>
      <c r="C68" s="1210"/>
      <c r="D68" s="1210"/>
      <c r="E68" s="1210"/>
      <c r="F68" s="1211"/>
      <c r="G68" s="194"/>
      <c r="H68" s="503"/>
      <c r="I68" s="560"/>
      <c r="J68" s="552"/>
      <c r="K68" s="552"/>
      <c r="L68" s="362"/>
    </row>
    <row r="69" spans="1:12" ht="30" customHeight="1" x14ac:dyDescent="0.2">
      <c r="A69" s="503"/>
      <c r="B69" s="1213" t="s">
        <v>738</v>
      </c>
      <c r="C69" s="1214"/>
      <c r="D69" s="1214"/>
      <c r="E69" s="1214"/>
      <c r="F69" s="1215"/>
      <c r="G69" s="194"/>
      <c r="H69" s="503"/>
      <c r="I69" s="561"/>
      <c r="J69" s="503"/>
      <c r="K69" s="552"/>
      <c r="L69" s="362"/>
    </row>
    <row r="70" spans="1:12" ht="19.5" customHeight="1" x14ac:dyDescent="0.2">
      <c r="A70" s="503"/>
      <c r="B70" s="1135" t="s">
        <v>739</v>
      </c>
      <c r="C70" s="1136"/>
      <c r="D70" s="1136"/>
      <c r="E70" s="1136"/>
      <c r="F70" s="1137"/>
      <c r="G70" s="194"/>
      <c r="H70" s="503"/>
      <c r="I70" s="194"/>
      <c r="J70" s="503"/>
      <c r="K70" s="552"/>
      <c r="L70" s="362"/>
    </row>
    <row r="71" spans="1:12" ht="33" customHeight="1" x14ac:dyDescent="0.2">
      <c r="A71" s="503"/>
      <c r="B71" s="1135" t="s">
        <v>740</v>
      </c>
      <c r="C71" s="1136"/>
      <c r="D71" s="1136"/>
      <c r="E71" s="1136"/>
      <c r="F71" s="1137"/>
      <c r="G71" s="194"/>
      <c r="H71" s="503"/>
      <c r="I71" s="194"/>
      <c r="J71" s="503"/>
      <c r="K71" s="552"/>
      <c r="L71" s="362"/>
    </row>
    <row r="72" spans="1:12" ht="37.5" customHeight="1" x14ac:dyDescent="0.2">
      <c r="A72" s="588"/>
      <c r="B72" s="1226" t="s">
        <v>446</v>
      </c>
      <c r="C72" s="1227"/>
      <c r="D72" s="1227"/>
      <c r="E72" s="1227"/>
      <c r="F72" s="1228"/>
      <c r="G72" s="502"/>
      <c r="H72" s="504"/>
      <c r="I72" s="502"/>
      <c r="J72" s="504"/>
      <c r="K72" s="553"/>
      <c r="L72" s="362"/>
    </row>
    <row r="73" spans="1:12" ht="27" customHeight="1" x14ac:dyDescent="0.2">
      <c r="A73" s="595" t="s">
        <v>429</v>
      </c>
      <c r="B73" s="1183" t="s">
        <v>379</v>
      </c>
      <c r="C73" s="1184"/>
      <c r="D73" s="1298"/>
      <c r="E73" s="1298"/>
      <c r="F73" s="1299"/>
      <c r="G73" s="497"/>
      <c r="H73" s="498"/>
      <c r="I73" s="497"/>
      <c r="J73" s="498"/>
      <c r="K73" s="497"/>
      <c r="L73" s="551">
        <f>G73+H73+I73+J73+K73</f>
        <v>0</v>
      </c>
    </row>
    <row r="74" spans="1:12" ht="30.75" customHeight="1" x14ac:dyDescent="0.2">
      <c r="A74" s="562" t="s">
        <v>96</v>
      </c>
      <c r="B74" s="1213" t="s">
        <v>430</v>
      </c>
      <c r="C74" s="1214"/>
      <c r="D74" s="1214"/>
      <c r="E74" s="1214"/>
      <c r="F74" s="1215"/>
      <c r="G74" s="194"/>
      <c r="H74" s="503"/>
      <c r="I74" s="194"/>
      <c r="J74" s="503"/>
      <c r="K74" s="552"/>
      <c r="L74" s="362"/>
    </row>
    <row r="75" spans="1:12" ht="19.5" customHeight="1" x14ac:dyDescent="0.2">
      <c r="A75" s="589"/>
      <c r="B75" s="1213" t="s">
        <v>431</v>
      </c>
      <c r="C75" s="1214"/>
      <c r="D75" s="1214"/>
      <c r="E75" s="1214"/>
      <c r="F75" s="1215"/>
      <c r="G75" s="194"/>
      <c r="H75" s="503"/>
      <c r="I75" s="194"/>
      <c r="J75" s="503"/>
      <c r="K75" s="552"/>
      <c r="L75" s="362"/>
    </row>
    <row r="76" spans="1:12" ht="31.5" customHeight="1" x14ac:dyDescent="0.2">
      <c r="A76" s="589"/>
      <c r="B76" s="1213" t="s">
        <v>432</v>
      </c>
      <c r="C76" s="1214"/>
      <c r="D76" s="1214"/>
      <c r="E76" s="1214"/>
      <c r="F76" s="1215"/>
      <c r="G76" s="194"/>
      <c r="H76" s="503"/>
      <c r="I76" s="194"/>
      <c r="J76" s="503"/>
      <c r="K76" s="552"/>
      <c r="L76" s="362"/>
    </row>
    <row r="77" spans="1:12" ht="32.25" customHeight="1" x14ac:dyDescent="0.2">
      <c r="A77" s="589"/>
      <c r="B77" s="1135" t="s">
        <v>433</v>
      </c>
      <c r="C77" s="1136"/>
      <c r="D77" s="1136"/>
      <c r="E77" s="1136"/>
      <c r="F77" s="1137"/>
      <c r="G77" s="194"/>
      <c r="H77" s="503"/>
      <c r="I77" s="560"/>
      <c r="J77" s="503"/>
      <c r="K77" s="552"/>
      <c r="L77" s="362"/>
    </row>
    <row r="78" spans="1:12" ht="35.25" customHeight="1" x14ac:dyDescent="0.2">
      <c r="A78" s="590"/>
      <c r="B78" s="1226" t="s">
        <v>434</v>
      </c>
      <c r="C78" s="1227"/>
      <c r="D78" s="1227"/>
      <c r="E78" s="1227"/>
      <c r="F78" s="1228"/>
      <c r="G78" s="502"/>
      <c r="H78" s="504"/>
      <c r="I78" s="563"/>
      <c r="J78" s="553"/>
      <c r="K78" s="553"/>
      <c r="L78" s="362"/>
    </row>
    <row r="79" spans="1:12" ht="18.75" customHeight="1" x14ac:dyDescent="0.2">
      <c r="A79" s="582" t="s">
        <v>429</v>
      </c>
      <c r="B79" s="1135" t="s">
        <v>380</v>
      </c>
      <c r="C79" s="1136"/>
      <c r="D79" s="1136"/>
      <c r="E79" s="1136"/>
      <c r="F79" s="1137"/>
      <c r="G79" s="564"/>
      <c r="H79" s="557"/>
      <c r="I79" s="556"/>
      <c r="J79" s="557"/>
      <c r="K79" s="556"/>
      <c r="L79" s="551">
        <f>G79+H79+I79+J79+K79</f>
        <v>0</v>
      </c>
    </row>
    <row r="80" spans="1:12" ht="41.25" customHeight="1" x14ac:dyDescent="0.2">
      <c r="A80" s="562" t="s">
        <v>97</v>
      </c>
      <c r="B80" s="1135" t="s">
        <v>435</v>
      </c>
      <c r="C80" s="1136"/>
      <c r="D80" s="1136"/>
      <c r="E80" s="1136"/>
      <c r="F80" s="1137"/>
      <c r="G80" s="194"/>
      <c r="H80" s="503"/>
      <c r="I80" s="194"/>
      <c r="J80" s="503"/>
      <c r="K80" s="552"/>
      <c r="L80" s="362"/>
    </row>
    <row r="81" spans="1:12" ht="30.75" customHeight="1" x14ac:dyDescent="0.2">
      <c r="A81" s="503"/>
      <c r="B81" s="1135" t="s">
        <v>436</v>
      </c>
      <c r="C81" s="1136"/>
      <c r="D81" s="1136"/>
      <c r="E81" s="1136"/>
      <c r="F81" s="1137"/>
      <c r="G81" s="194"/>
      <c r="H81" s="503"/>
      <c r="I81" s="194"/>
      <c r="J81" s="503"/>
      <c r="K81" s="552"/>
      <c r="L81" s="362"/>
    </row>
    <row r="82" spans="1:12" ht="42" customHeight="1" x14ac:dyDescent="0.2">
      <c r="A82" s="591"/>
      <c r="B82" s="1144" t="s">
        <v>447</v>
      </c>
      <c r="C82" s="1145"/>
      <c r="D82" s="1145"/>
      <c r="E82" s="1145"/>
      <c r="F82" s="1146"/>
      <c r="G82" s="194"/>
      <c r="H82" s="503"/>
      <c r="I82" s="194"/>
      <c r="J82" s="503"/>
      <c r="K82" s="552"/>
      <c r="L82" s="362"/>
    </row>
    <row r="83" spans="1:12" ht="56.45" customHeight="1" x14ac:dyDescent="0.2">
      <c r="A83" s="562"/>
      <c r="B83" s="1216" t="s">
        <v>448</v>
      </c>
      <c r="C83" s="1217"/>
      <c r="D83" s="1217"/>
      <c r="E83" s="1217"/>
      <c r="F83" s="1218"/>
      <c r="G83" s="194"/>
      <c r="H83" s="503"/>
      <c r="I83" s="194"/>
      <c r="J83" s="503"/>
      <c r="K83" s="552"/>
      <c r="L83" s="362"/>
    </row>
    <row r="84" spans="1:12" ht="30" customHeight="1" x14ac:dyDescent="0.2">
      <c r="A84" s="504"/>
      <c r="B84" s="1219" t="s">
        <v>449</v>
      </c>
      <c r="C84" s="1220"/>
      <c r="D84" s="1220"/>
      <c r="E84" s="1220"/>
      <c r="F84" s="1304"/>
      <c r="G84" s="502"/>
      <c r="H84" s="504"/>
      <c r="I84" s="502"/>
      <c r="J84" s="504"/>
      <c r="K84" s="553"/>
      <c r="L84" s="362"/>
    </row>
    <row r="85" spans="1:12" ht="26.25" customHeight="1" x14ac:dyDescent="0.2">
      <c r="A85" s="582" t="s">
        <v>429</v>
      </c>
      <c r="B85" s="1195" t="s">
        <v>381</v>
      </c>
      <c r="C85" s="1196"/>
      <c r="D85" s="1196"/>
      <c r="E85" s="1196"/>
      <c r="F85" s="1197"/>
      <c r="G85" s="556"/>
      <c r="H85" s="557"/>
      <c r="I85" s="556"/>
      <c r="J85" s="557"/>
      <c r="K85" s="556"/>
      <c r="L85" s="551">
        <f>G85+H85+I85+J85+K85</f>
        <v>0</v>
      </c>
    </row>
    <row r="86" spans="1:12" ht="33.75" customHeight="1" x14ac:dyDescent="0.2">
      <c r="A86" s="562" t="s">
        <v>97</v>
      </c>
      <c r="B86" s="1216" t="s">
        <v>450</v>
      </c>
      <c r="C86" s="1217"/>
      <c r="D86" s="1217"/>
      <c r="E86" s="1217"/>
      <c r="F86" s="1218"/>
      <c r="G86" s="194"/>
      <c r="H86" s="503"/>
      <c r="I86" s="560"/>
      <c r="J86" s="503"/>
      <c r="K86" s="552"/>
      <c r="L86" s="362"/>
    </row>
    <row r="87" spans="1:12" ht="33.75" customHeight="1" x14ac:dyDescent="0.2">
      <c r="A87" s="503"/>
      <c r="B87" s="1216" t="s">
        <v>451</v>
      </c>
      <c r="C87" s="1217"/>
      <c r="D87" s="1217"/>
      <c r="E87" s="1217"/>
      <c r="F87" s="1218"/>
      <c r="G87" s="194"/>
      <c r="H87" s="503"/>
      <c r="I87" s="560"/>
      <c r="J87" s="552"/>
      <c r="K87" s="552"/>
      <c r="L87" s="362"/>
    </row>
    <row r="88" spans="1:12" ht="33" customHeight="1" x14ac:dyDescent="0.2">
      <c r="A88" s="504"/>
      <c r="B88" s="1219" t="s">
        <v>452</v>
      </c>
      <c r="C88" s="1220"/>
      <c r="D88" s="1221"/>
      <c r="E88" s="1221"/>
      <c r="F88" s="1222"/>
      <c r="G88" s="502"/>
      <c r="H88" s="504"/>
      <c r="I88" s="569"/>
      <c r="J88" s="504"/>
      <c r="K88" s="553"/>
      <c r="L88" s="362"/>
    </row>
    <row r="89" spans="1:12" ht="35.450000000000003" customHeight="1" x14ac:dyDescent="0.2">
      <c r="A89" s="592" t="s">
        <v>616</v>
      </c>
      <c r="B89" s="1223" t="s">
        <v>453</v>
      </c>
      <c r="C89" s="1224"/>
      <c r="D89" s="1224"/>
      <c r="E89" s="1224"/>
      <c r="F89" s="1225"/>
      <c r="G89" s="558"/>
      <c r="H89" s="505"/>
      <c r="I89" s="558"/>
      <c r="J89" s="505"/>
      <c r="K89" s="559"/>
      <c r="L89" s="362"/>
    </row>
    <row r="90" spans="1:12" ht="18.95" customHeight="1" x14ac:dyDescent="0.2">
      <c r="A90" s="504"/>
      <c r="B90" s="1200" t="s">
        <v>454</v>
      </c>
      <c r="C90" s="1201"/>
      <c r="D90" s="1201"/>
      <c r="E90" s="1201"/>
      <c r="F90" s="1303"/>
      <c r="G90" s="502"/>
      <c r="H90" s="504"/>
      <c r="I90" s="502"/>
      <c r="J90" s="504"/>
      <c r="K90" s="553"/>
      <c r="L90" s="362"/>
    </row>
    <row r="91" spans="1:12" ht="24.75" customHeight="1" x14ac:dyDescent="0.2">
      <c r="A91" s="549" t="s">
        <v>615</v>
      </c>
      <c r="B91" s="1205" t="s">
        <v>382</v>
      </c>
      <c r="C91" s="1206"/>
      <c r="D91" s="1207"/>
      <c r="E91" s="1207"/>
      <c r="F91" s="1208"/>
      <c r="G91" s="556"/>
      <c r="H91" s="557"/>
      <c r="I91" s="556"/>
      <c r="J91" s="557"/>
      <c r="K91" s="556"/>
      <c r="L91" s="551">
        <f>G91+H91+I91+J91+K91</f>
        <v>0</v>
      </c>
    </row>
    <row r="92" spans="1:12" ht="32.25" customHeight="1" x14ac:dyDescent="0.2">
      <c r="A92" s="562" t="s">
        <v>98</v>
      </c>
      <c r="B92" s="1155" t="s">
        <v>455</v>
      </c>
      <c r="C92" s="1156"/>
      <c r="D92" s="1156"/>
      <c r="E92" s="1156"/>
      <c r="F92" s="1157"/>
      <c r="G92" s="194"/>
      <c r="H92" s="503"/>
      <c r="I92" s="194"/>
      <c r="J92" s="503"/>
      <c r="K92" s="552"/>
      <c r="L92" s="362"/>
    </row>
    <row r="93" spans="1:12" ht="44.25" customHeight="1" x14ac:dyDescent="0.2">
      <c r="A93" s="503"/>
      <c r="B93" s="1158" t="s">
        <v>456</v>
      </c>
      <c r="C93" s="1159"/>
      <c r="D93" s="1159"/>
      <c r="E93" s="1159"/>
      <c r="F93" s="1160"/>
      <c r="G93" s="194"/>
      <c r="H93" s="503"/>
      <c r="I93" s="194"/>
      <c r="J93" s="503"/>
      <c r="K93" s="552"/>
      <c r="L93" s="362"/>
    </row>
    <row r="94" spans="1:12" ht="38.25" customHeight="1" x14ac:dyDescent="0.2">
      <c r="A94" s="503"/>
      <c r="B94" s="1158" t="s">
        <v>457</v>
      </c>
      <c r="C94" s="1159"/>
      <c r="D94" s="1159"/>
      <c r="E94" s="1159"/>
      <c r="F94" s="1160"/>
      <c r="G94" s="194"/>
      <c r="H94" s="503"/>
      <c r="I94" s="560"/>
      <c r="J94" s="503"/>
      <c r="K94" s="552"/>
      <c r="L94" s="362"/>
    </row>
    <row r="95" spans="1:12" ht="45.75" customHeight="1" x14ac:dyDescent="0.2">
      <c r="A95" s="503"/>
      <c r="B95" s="1158" t="s">
        <v>458</v>
      </c>
      <c r="C95" s="1159"/>
      <c r="D95" s="1159"/>
      <c r="E95" s="1159"/>
      <c r="F95" s="1160"/>
      <c r="G95" s="194"/>
      <c r="H95" s="503"/>
      <c r="I95" s="560"/>
      <c r="J95" s="503"/>
      <c r="K95" s="552"/>
      <c r="L95" s="362"/>
    </row>
    <row r="96" spans="1:12" ht="31.5" customHeight="1" x14ac:dyDescent="0.2">
      <c r="A96" s="504"/>
      <c r="B96" s="1188" t="s">
        <v>459</v>
      </c>
      <c r="C96" s="1189"/>
      <c r="D96" s="1189"/>
      <c r="E96" s="1189"/>
      <c r="F96" s="1190"/>
      <c r="G96" s="502"/>
      <c r="H96" s="504"/>
      <c r="I96" s="563"/>
      <c r="J96" s="553"/>
      <c r="K96" s="553"/>
      <c r="L96" s="362"/>
    </row>
    <row r="97" spans="1:12" ht="21.75" customHeight="1" x14ac:dyDescent="0.2">
      <c r="A97" s="554" t="s">
        <v>615</v>
      </c>
      <c r="B97" s="1191" t="s">
        <v>383</v>
      </c>
      <c r="C97" s="1192"/>
      <c r="D97" s="1192"/>
      <c r="E97" s="1192"/>
      <c r="F97" s="1305"/>
      <c r="G97" s="497"/>
      <c r="H97" s="498"/>
      <c r="I97" s="497"/>
      <c r="J97" s="498"/>
      <c r="K97" s="497"/>
      <c r="L97" s="551">
        <f>G97+H97+I97+J97+K97</f>
        <v>0</v>
      </c>
    </row>
    <row r="98" spans="1:12" ht="48.75" customHeight="1" x14ac:dyDescent="0.2">
      <c r="A98" s="562" t="s">
        <v>126</v>
      </c>
      <c r="B98" s="1155" t="s">
        <v>460</v>
      </c>
      <c r="C98" s="1156"/>
      <c r="D98" s="1198"/>
      <c r="E98" s="1198"/>
      <c r="F98" s="1199"/>
      <c r="G98" s="194"/>
      <c r="H98" s="503"/>
      <c r="I98" s="198"/>
      <c r="J98" s="503"/>
      <c r="K98" s="552"/>
      <c r="L98" s="362"/>
    </row>
    <row r="99" spans="1:12" ht="27" customHeight="1" x14ac:dyDescent="0.2">
      <c r="A99" s="503"/>
      <c r="B99" s="1155" t="s">
        <v>461</v>
      </c>
      <c r="C99" s="1156"/>
      <c r="D99" s="1156"/>
      <c r="E99" s="1156"/>
      <c r="F99" s="1157"/>
      <c r="G99" s="194"/>
      <c r="H99" s="503"/>
      <c r="I99" s="198"/>
      <c r="J99" s="503"/>
      <c r="K99" s="552"/>
      <c r="L99" s="362"/>
    </row>
    <row r="100" spans="1:12" ht="44.45" customHeight="1" x14ac:dyDescent="0.2">
      <c r="A100" s="503"/>
      <c r="B100" s="1155" t="s">
        <v>462</v>
      </c>
      <c r="C100" s="1156"/>
      <c r="D100" s="1156"/>
      <c r="E100" s="1156"/>
      <c r="F100" s="1157"/>
      <c r="G100" s="194"/>
      <c r="H100" s="503"/>
      <c r="I100" s="194"/>
      <c r="J100" s="503"/>
      <c r="K100" s="552"/>
      <c r="L100" s="362"/>
    </row>
    <row r="101" spans="1:12" ht="42" customHeight="1" x14ac:dyDescent="0.2">
      <c r="A101" s="503"/>
      <c r="B101" s="1158" t="s">
        <v>463</v>
      </c>
      <c r="C101" s="1159"/>
      <c r="D101" s="1159"/>
      <c r="E101" s="1159"/>
      <c r="F101" s="1160"/>
      <c r="G101" s="194"/>
      <c r="H101" s="503"/>
      <c r="I101" s="194"/>
      <c r="J101" s="503"/>
      <c r="K101" s="552"/>
      <c r="L101" s="362"/>
    </row>
    <row r="102" spans="1:12" ht="66" customHeight="1" x14ac:dyDescent="0.2">
      <c r="A102" s="504"/>
      <c r="B102" s="1188" t="s">
        <v>464</v>
      </c>
      <c r="C102" s="1189"/>
      <c r="D102" s="1189"/>
      <c r="E102" s="1189"/>
      <c r="F102" s="1190"/>
      <c r="G102" s="502"/>
      <c r="H102" s="504"/>
      <c r="I102" s="563"/>
      <c r="J102" s="504"/>
      <c r="K102" s="553"/>
      <c r="L102" s="362"/>
    </row>
    <row r="103" spans="1:12" ht="26.25" customHeight="1" x14ac:dyDescent="0.2">
      <c r="A103" s="554" t="s">
        <v>615</v>
      </c>
      <c r="B103" s="1191" t="s">
        <v>384</v>
      </c>
      <c r="C103" s="1192"/>
      <c r="D103" s="1193"/>
      <c r="E103" s="1193"/>
      <c r="F103" s="1194"/>
      <c r="G103" s="497"/>
      <c r="H103" s="498"/>
      <c r="I103" s="497"/>
      <c r="J103" s="498"/>
      <c r="K103" s="497"/>
      <c r="L103" s="551">
        <f>G103+H103+I103+J103+K103</f>
        <v>0</v>
      </c>
    </row>
    <row r="104" spans="1:12" ht="34.5" customHeight="1" x14ac:dyDescent="0.2">
      <c r="A104" s="562" t="s">
        <v>126</v>
      </c>
      <c r="B104" s="1158" t="s">
        <v>465</v>
      </c>
      <c r="C104" s="1159"/>
      <c r="D104" s="1159"/>
      <c r="E104" s="1159"/>
      <c r="F104" s="1160"/>
      <c r="G104" s="194"/>
      <c r="H104" s="503"/>
      <c r="I104" s="560"/>
      <c r="J104" s="552"/>
      <c r="K104" s="552"/>
      <c r="L104" s="362"/>
    </row>
    <row r="105" spans="1:12" ht="33.75" customHeight="1" x14ac:dyDescent="0.2">
      <c r="A105" s="503"/>
      <c r="B105" s="1158" t="s">
        <v>466</v>
      </c>
      <c r="C105" s="1159"/>
      <c r="D105" s="1196"/>
      <c r="E105" s="1196"/>
      <c r="F105" s="1197"/>
      <c r="G105" s="503"/>
      <c r="H105" s="560"/>
      <c r="I105" s="560"/>
      <c r="J105" s="503"/>
      <c r="K105" s="552"/>
      <c r="L105" s="362"/>
    </row>
    <row r="106" spans="1:12" ht="48.75" customHeight="1" x14ac:dyDescent="0.2">
      <c r="A106" s="503"/>
      <c r="B106" s="1155" t="s">
        <v>467</v>
      </c>
      <c r="C106" s="1156"/>
      <c r="D106" s="1198"/>
      <c r="E106" s="1198"/>
      <c r="F106" s="1199"/>
      <c r="G106" s="194"/>
      <c r="H106" s="503"/>
      <c r="I106" s="198"/>
      <c r="J106" s="503"/>
      <c r="K106" s="552"/>
      <c r="L106" s="362"/>
    </row>
    <row r="107" spans="1:12" ht="47.25" customHeight="1" x14ac:dyDescent="0.2">
      <c r="A107" s="503"/>
      <c r="B107" s="1204" t="s">
        <v>468</v>
      </c>
      <c r="C107" s="1198"/>
      <c r="D107" s="1156"/>
      <c r="E107" s="1156"/>
      <c r="F107" s="1157"/>
      <c r="G107" s="194"/>
      <c r="H107" s="503"/>
      <c r="I107" s="194"/>
      <c r="J107" s="503"/>
      <c r="K107" s="552"/>
      <c r="L107" s="362"/>
    </row>
    <row r="108" spans="1:12" ht="30.75" customHeight="1" x14ac:dyDescent="0.2">
      <c r="A108" s="504"/>
      <c r="B108" s="1188" t="s">
        <v>469</v>
      </c>
      <c r="C108" s="1189"/>
      <c r="D108" s="1189"/>
      <c r="E108" s="1189"/>
      <c r="F108" s="1190"/>
      <c r="G108" s="502"/>
      <c r="H108" s="504"/>
      <c r="I108" s="502"/>
      <c r="J108" s="504"/>
      <c r="K108" s="553"/>
      <c r="L108" s="362"/>
    </row>
    <row r="109" spans="1:12" ht="33" customHeight="1" x14ac:dyDescent="0.2">
      <c r="A109" s="593" t="s">
        <v>614</v>
      </c>
      <c r="B109" s="1191" t="s">
        <v>385</v>
      </c>
      <c r="C109" s="1192"/>
      <c r="D109" s="1193"/>
      <c r="E109" s="1193"/>
      <c r="F109" s="1194"/>
      <c r="G109" s="497"/>
      <c r="H109" s="498"/>
      <c r="I109" s="497"/>
      <c r="J109" s="498"/>
      <c r="K109" s="497"/>
      <c r="L109" s="551">
        <f>G109+H109+I109+J109+K109</f>
        <v>0</v>
      </c>
    </row>
    <row r="110" spans="1:12" ht="46.5" customHeight="1" x14ac:dyDescent="0.2">
      <c r="A110" s="562" t="s">
        <v>99</v>
      </c>
      <c r="B110" s="1195" t="s">
        <v>470</v>
      </c>
      <c r="C110" s="1196"/>
      <c r="D110" s="1159"/>
      <c r="E110" s="1159"/>
      <c r="F110" s="1160"/>
      <c r="G110" s="194"/>
      <c r="H110" s="503"/>
      <c r="I110" s="560"/>
      <c r="J110" s="503"/>
      <c r="K110" s="552"/>
      <c r="L110" s="362"/>
    </row>
    <row r="111" spans="1:12" ht="40.5" customHeight="1" x14ac:dyDescent="0.2">
      <c r="A111" s="503"/>
      <c r="B111" s="1158" t="s">
        <v>471</v>
      </c>
      <c r="C111" s="1159"/>
      <c r="D111" s="1159"/>
      <c r="E111" s="1159"/>
      <c r="F111" s="1160"/>
      <c r="G111" s="194"/>
      <c r="H111" s="503"/>
      <c r="I111" s="560"/>
      <c r="J111" s="552"/>
      <c r="K111" s="552"/>
      <c r="L111" s="362"/>
    </row>
    <row r="112" spans="1:12" ht="57.75" customHeight="1" x14ac:dyDescent="0.2">
      <c r="A112" s="591"/>
      <c r="B112" s="1158" t="s">
        <v>474</v>
      </c>
      <c r="C112" s="1159"/>
      <c r="D112" s="1196"/>
      <c r="E112" s="1196"/>
      <c r="F112" s="1197"/>
      <c r="G112" s="503"/>
      <c r="H112" s="560"/>
      <c r="I112" s="560"/>
      <c r="J112" s="503"/>
      <c r="K112" s="552"/>
      <c r="L112" s="362"/>
    </row>
    <row r="113" spans="1:12" ht="51.75" customHeight="1" x14ac:dyDescent="0.2">
      <c r="A113" s="503"/>
      <c r="B113" s="1155" t="s">
        <v>472</v>
      </c>
      <c r="C113" s="1156"/>
      <c r="D113" s="1198"/>
      <c r="E113" s="1198"/>
      <c r="F113" s="1199"/>
      <c r="G113" s="194"/>
      <c r="H113" s="565"/>
      <c r="I113" s="198"/>
      <c r="J113" s="503"/>
      <c r="K113" s="552"/>
      <c r="L113" s="362"/>
    </row>
    <row r="114" spans="1:12" ht="63" customHeight="1" x14ac:dyDescent="0.2">
      <c r="A114" s="504"/>
      <c r="B114" s="1200" t="s">
        <v>473</v>
      </c>
      <c r="C114" s="1201"/>
      <c r="D114" s="1202"/>
      <c r="E114" s="1202"/>
      <c r="F114" s="1203"/>
      <c r="G114" s="502"/>
      <c r="H114" s="504"/>
      <c r="I114" s="568"/>
      <c r="J114" s="504"/>
      <c r="K114" s="553"/>
      <c r="L114" s="362"/>
    </row>
    <row r="115" spans="1:12" ht="27.75" customHeight="1" x14ac:dyDescent="0.2">
      <c r="A115" s="593" t="s">
        <v>614</v>
      </c>
      <c r="B115" s="1151" t="s">
        <v>386</v>
      </c>
      <c r="C115" s="1152"/>
      <c r="D115" s="1153"/>
      <c r="E115" s="1153"/>
      <c r="F115" s="1154"/>
      <c r="G115" s="497"/>
      <c r="H115" s="498"/>
      <c r="I115" s="497"/>
      <c r="J115" s="498"/>
      <c r="K115" s="497"/>
      <c r="L115" s="551">
        <f>G115+H115+I115+J115+K115</f>
        <v>0</v>
      </c>
    </row>
    <row r="116" spans="1:12" ht="32.25" customHeight="1" x14ac:dyDescent="0.2">
      <c r="A116" s="562" t="s">
        <v>475</v>
      </c>
      <c r="B116" s="1155" t="s">
        <v>476</v>
      </c>
      <c r="C116" s="1156"/>
      <c r="D116" s="1156"/>
      <c r="E116" s="1156"/>
      <c r="F116" s="1157"/>
      <c r="G116" s="194"/>
      <c r="H116" s="503"/>
      <c r="I116" s="194"/>
      <c r="J116" s="503"/>
      <c r="K116" s="552"/>
      <c r="L116" s="362"/>
    </row>
    <row r="117" spans="1:12" ht="37.5" customHeight="1" x14ac:dyDescent="0.2">
      <c r="A117" s="503"/>
      <c r="B117" s="1158" t="s">
        <v>477</v>
      </c>
      <c r="C117" s="1159"/>
      <c r="D117" s="1159"/>
      <c r="E117" s="1159"/>
      <c r="F117" s="1160"/>
      <c r="G117" s="194"/>
      <c r="H117" s="503"/>
      <c r="I117" s="194"/>
      <c r="J117" s="503"/>
      <c r="K117" s="552"/>
      <c r="L117" s="362"/>
    </row>
    <row r="118" spans="1:12" ht="30.75" customHeight="1" x14ac:dyDescent="0.2">
      <c r="A118" s="567"/>
      <c r="B118" s="1158" t="s">
        <v>478</v>
      </c>
      <c r="C118" s="1159"/>
      <c r="D118" s="1159"/>
      <c r="E118" s="1159"/>
      <c r="F118" s="1160"/>
      <c r="G118" s="194"/>
      <c r="H118" s="503"/>
      <c r="I118" s="560"/>
      <c r="J118" s="503"/>
      <c r="K118" s="552"/>
      <c r="L118" s="362"/>
    </row>
    <row r="119" spans="1:12" ht="30.75" customHeight="1" x14ac:dyDescent="0.2">
      <c r="A119" s="503"/>
      <c r="B119" s="1158" t="s">
        <v>479</v>
      </c>
      <c r="C119" s="1159"/>
      <c r="D119" s="1159"/>
      <c r="E119" s="1159"/>
      <c r="F119" s="1160"/>
      <c r="G119" s="194"/>
      <c r="H119" s="503"/>
      <c r="I119" s="560"/>
      <c r="J119" s="503"/>
      <c r="K119" s="552"/>
      <c r="L119" s="362"/>
    </row>
    <row r="120" spans="1:12" ht="45" customHeight="1" x14ac:dyDescent="0.2">
      <c r="A120" s="594"/>
      <c r="B120" s="1188" t="s">
        <v>480</v>
      </c>
      <c r="C120" s="1189"/>
      <c r="D120" s="1189"/>
      <c r="E120" s="1189"/>
      <c r="F120" s="1190"/>
      <c r="G120" s="502"/>
      <c r="H120" s="504"/>
      <c r="I120" s="569"/>
      <c r="J120" s="553"/>
      <c r="K120" s="553"/>
      <c r="L120" s="362"/>
    </row>
    <row r="121" spans="1:12" ht="23.25" customHeight="1" x14ac:dyDescent="0.2">
      <c r="A121" s="503"/>
      <c r="B121" s="1138" t="s">
        <v>100</v>
      </c>
      <c r="C121" s="1139"/>
      <c r="D121" s="1139"/>
      <c r="E121" s="1139"/>
      <c r="F121" s="1140"/>
      <c r="G121" s="556"/>
      <c r="H121" s="557"/>
      <c r="I121" s="556"/>
      <c r="J121" s="557"/>
      <c r="K121" s="556"/>
      <c r="L121" s="551">
        <f>G121+H121+I121+J121+K121</f>
        <v>0</v>
      </c>
    </row>
    <row r="122" spans="1:12" ht="18.75" customHeight="1" x14ac:dyDescent="0.2">
      <c r="A122" s="503"/>
      <c r="B122" s="1141" t="s">
        <v>481</v>
      </c>
      <c r="C122" s="1142"/>
      <c r="D122" s="1142"/>
      <c r="E122" s="1142"/>
      <c r="F122" s="1143"/>
      <c r="G122" s="194"/>
      <c r="H122" s="565"/>
      <c r="I122" s="198"/>
      <c r="J122" s="503"/>
      <c r="K122" s="552"/>
      <c r="L122" s="362"/>
    </row>
    <row r="123" spans="1:12" ht="18.75" customHeight="1" x14ac:dyDescent="0.2">
      <c r="A123" s="503"/>
      <c r="B123" s="1144" t="s">
        <v>482</v>
      </c>
      <c r="C123" s="1145"/>
      <c r="D123" s="1145"/>
      <c r="E123" s="1145"/>
      <c r="F123" s="1146"/>
      <c r="G123" s="194"/>
      <c r="H123" s="565"/>
      <c r="I123" s="198"/>
      <c r="J123" s="503"/>
      <c r="K123" s="552"/>
      <c r="L123" s="362"/>
    </row>
    <row r="124" spans="1:12" ht="18.75" customHeight="1" x14ac:dyDescent="0.2">
      <c r="A124" s="503"/>
      <c r="B124" s="1144" t="s">
        <v>483</v>
      </c>
      <c r="C124" s="1145"/>
      <c r="D124" s="1145"/>
      <c r="E124" s="1145"/>
      <c r="F124" s="1146"/>
      <c r="G124" s="194"/>
      <c r="H124" s="565"/>
      <c r="I124" s="198"/>
      <c r="J124" s="503"/>
      <c r="K124" s="552"/>
      <c r="L124" s="362"/>
    </row>
    <row r="125" spans="1:12" ht="18.75" customHeight="1" x14ac:dyDescent="0.2">
      <c r="A125" s="503"/>
      <c r="B125" s="1144" t="s">
        <v>484</v>
      </c>
      <c r="C125" s="1145"/>
      <c r="D125" s="1145"/>
      <c r="E125" s="1145"/>
      <c r="F125" s="1146"/>
      <c r="G125" s="194"/>
      <c r="H125" s="565"/>
      <c r="I125" s="198"/>
      <c r="J125" s="503"/>
      <c r="K125" s="552"/>
      <c r="L125" s="362"/>
    </row>
    <row r="126" spans="1:12" ht="18.75" customHeight="1" x14ac:dyDescent="0.2">
      <c r="A126" s="504"/>
      <c r="B126" s="1147" t="s">
        <v>485</v>
      </c>
      <c r="C126" s="1148"/>
      <c r="D126" s="1149"/>
      <c r="E126" s="1149"/>
      <c r="F126" s="1150"/>
      <c r="G126" s="502"/>
      <c r="H126" s="504"/>
      <c r="I126" s="566"/>
      <c r="J126" s="504"/>
      <c r="K126" s="553"/>
      <c r="L126" s="362"/>
    </row>
    <row r="127" spans="1:12" ht="18.75" customHeight="1" x14ac:dyDescent="0.2">
      <c r="A127" s="362"/>
      <c r="B127" s="362"/>
      <c r="C127" s="362"/>
      <c r="D127" s="362"/>
      <c r="E127" s="362"/>
      <c r="F127" s="362"/>
      <c r="G127" s="362"/>
      <c r="H127" s="362"/>
      <c r="I127" s="362"/>
      <c r="J127" s="362"/>
      <c r="K127" s="362"/>
      <c r="L127" s="362"/>
    </row>
    <row r="128" spans="1:12" x14ac:dyDescent="0.2">
      <c r="A128" s="1289" t="s">
        <v>89</v>
      </c>
      <c r="B128" s="1290"/>
      <c r="C128" s="1290"/>
      <c r="D128" s="1290"/>
      <c r="E128" s="1291"/>
      <c r="F128" s="1295" t="s">
        <v>613</v>
      </c>
      <c r="G128" s="1295"/>
      <c r="H128" s="1295"/>
      <c r="I128" s="1295"/>
      <c r="J128" s="1295"/>
      <c r="K128" s="1295"/>
      <c r="L128" s="362"/>
    </row>
    <row r="129" spans="1:12" x14ac:dyDescent="0.2">
      <c r="A129" s="1292"/>
      <c r="B129" s="1293"/>
      <c r="C129" s="1293"/>
      <c r="D129" s="1293"/>
      <c r="E129" s="1294"/>
      <c r="F129" s="570" t="s">
        <v>90</v>
      </c>
      <c r="G129" s="1296" t="s">
        <v>91</v>
      </c>
      <c r="H129" s="1297"/>
      <c r="I129" s="1295" t="s">
        <v>88</v>
      </c>
      <c r="J129" s="1295"/>
      <c r="K129" s="1295"/>
      <c r="L129" s="362"/>
    </row>
    <row r="130" spans="1:12" x14ac:dyDescent="0.2">
      <c r="A130" s="1285" t="s">
        <v>486</v>
      </c>
      <c r="B130" s="1286"/>
      <c r="C130" s="1286"/>
      <c r="D130" s="1286"/>
      <c r="E130" s="1288"/>
      <c r="F130" s="571">
        <f>COUNTIF(L15:L36,"=3")</f>
        <v>13</v>
      </c>
      <c r="G130" s="1287">
        <v>3</v>
      </c>
      <c r="H130" s="1283"/>
      <c r="I130" s="1274">
        <f>F130*G130</f>
        <v>39</v>
      </c>
      <c r="J130" s="1274"/>
      <c r="K130" s="1274"/>
      <c r="L130" s="362"/>
    </row>
    <row r="131" spans="1:12" x14ac:dyDescent="0.2">
      <c r="A131" s="1285" t="s">
        <v>487</v>
      </c>
      <c r="B131" s="1286"/>
      <c r="C131" s="1286"/>
      <c r="D131" s="1286"/>
      <c r="E131" s="1286"/>
      <c r="F131" s="572">
        <f>COUNTIF(L15:L36,"=2")</f>
        <v>0</v>
      </c>
      <c r="G131" s="1287">
        <v>2</v>
      </c>
      <c r="H131" s="1283"/>
      <c r="I131" s="1274">
        <f>F131*G131</f>
        <v>0</v>
      </c>
      <c r="J131" s="1274"/>
      <c r="K131" s="1274"/>
      <c r="L131" s="362"/>
    </row>
    <row r="132" spans="1:12" x14ac:dyDescent="0.2">
      <c r="A132" s="1285" t="s">
        <v>488</v>
      </c>
      <c r="B132" s="1286"/>
      <c r="C132" s="1286"/>
      <c r="D132" s="1286"/>
      <c r="E132" s="1286"/>
      <c r="F132" s="573">
        <f>COUNTIF(L15:L36,"=1")</f>
        <v>0</v>
      </c>
      <c r="G132" s="1287">
        <v>1</v>
      </c>
      <c r="H132" s="1283"/>
      <c r="I132" s="1274">
        <f>F132*G132</f>
        <v>0</v>
      </c>
      <c r="J132" s="1274"/>
      <c r="K132" s="1274"/>
      <c r="L132" s="362"/>
    </row>
    <row r="133" spans="1:12" x14ac:dyDescent="0.2">
      <c r="A133" s="1285" t="s">
        <v>489</v>
      </c>
      <c r="B133" s="1286"/>
      <c r="C133" s="1286"/>
      <c r="D133" s="1286"/>
      <c r="E133" s="1286"/>
      <c r="F133" s="573">
        <f>COUNTIF(L15:L36,"=0")</f>
        <v>0</v>
      </c>
      <c r="G133" s="1287">
        <v>0</v>
      </c>
      <c r="H133" s="1283"/>
      <c r="I133" s="1274">
        <f>F133*G133</f>
        <v>0</v>
      </c>
      <c r="J133" s="1274"/>
      <c r="K133" s="1274"/>
      <c r="L133" s="362"/>
    </row>
    <row r="134" spans="1:12" x14ac:dyDescent="0.2">
      <c r="A134" s="1271" t="s">
        <v>490</v>
      </c>
      <c r="B134" s="1272"/>
      <c r="C134" s="1272"/>
      <c r="D134" s="1272"/>
      <c r="E134" s="1272"/>
      <c r="F134" s="1272"/>
      <c r="G134" s="1272"/>
      <c r="H134" s="1273"/>
      <c r="I134" s="1274">
        <f>SUM(I130:K133)</f>
        <v>39</v>
      </c>
      <c r="J134" s="1274"/>
      <c r="K134" s="1274"/>
      <c r="L134" s="362"/>
    </row>
    <row r="135" spans="1:12" x14ac:dyDescent="0.2">
      <c r="A135" s="1284" t="s">
        <v>491</v>
      </c>
      <c r="B135" s="1275"/>
      <c r="C135" s="1275"/>
      <c r="D135" s="620"/>
      <c r="E135" s="1275" t="s">
        <v>124</v>
      </c>
      <c r="F135" s="1275"/>
      <c r="G135" s="1282">
        <f>I134</f>
        <v>39</v>
      </c>
      <c r="H135" s="1283"/>
      <c r="I135" s="1276" t="s">
        <v>92</v>
      </c>
      <c r="J135" s="1278">
        <f>I134/(13*3)</f>
        <v>1</v>
      </c>
      <c r="K135" s="1278"/>
      <c r="L135" s="362"/>
    </row>
    <row r="136" spans="1:12" x14ac:dyDescent="0.2">
      <c r="A136" s="621"/>
      <c r="B136" s="622" t="s">
        <v>93</v>
      </c>
      <c r="C136" s="622"/>
      <c r="D136" s="1279" t="s">
        <v>388</v>
      </c>
      <c r="E136" s="1279"/>
      <c r="F136" s="1279"/>
      <c r="G136" s="1280" t="s">
        <v>389</v>
      </c>
      <c r="H136" s="1281"/>
      <c r="I136" s="1277"/>
      <c r="J136" s="1278"/>
      <c r="K136" s="1278"/>
      <c r="L136" s="362"/>
    </row>
    <row r="137" spans="1:12" x14ac:dyDescent="0.2">
      <c r="A137" s="194"/>
      <c r="B137" s="544"/>
      <c r="C137" s="544"/>
      <c r="D137" s="550"/>
      <c r="E137" s="550"/>
      <c r="F137" s="550"/>
      <c r="G137" s="596"/>
      <c r="H137" s="596"/>
      <c r="I137" s="597"/>
      <c r="J137" s="598"/>
      <c r="K137" s="598"/>
      <c r="L137" s="362"/>
    </row>
    <row r="138" spans="1:12" ht="36.6" customHeight="1" x14ac:dyDescent="0.2">
      <c r="A138" s="362"/>
      <c r="B138" s="362"/>
      <c r="C138" s="362"/>
      <c r="D138" s="362"/>
      <c r="E138" s="362"/>
      <c r="F138" s="362"/>
      <c r="G138" s="362"/>
      <c r="H138" s="362"/>
      <c r="I138" s="362"/>
      <c r="J138" s="362"/>
      <c r="K138" s="362"/>
      <c r="L138" s="362"/>
    </row>
    <row r="139" spans="1:12" ht="22.5" customHeight="1" x14ac:dyDescent="0.2">
      <c r="A139" s="1266" t="s">
        <v>492</v>
      </c>
      <c r="B139" s="1267"/>
      <c r="C139" s="1267"/>
      <c r="D139" s="1267"/>
      <c r="E139" s="1267"/>
      <c r="F139" s="1267"/>
      <c r="G139" s="1267"/>
      <c r="H139" s="1267"/>
      <c r="I139" s="1267"/>
      <c r="J139" s="1267"/>
      <c r="K139" s="1268"/>
      <c r="L139" s="362"/>
    </row>
    <row r="140" spans="1:12" ht="3" customHeight="1" x14ac:dyDescent="0.2">
      <c r="A140" s="574"/>
      <c r="B140" s="575"/>
      <c r="C140" s="575"/>
      <c r="D140" s="575"/>
      <c r="E140" s="575"/>
      <c r="F140" s="575"/>
      <c r="G140" s="575"/>
      <c r="H140" s="575"/>
      <c r="I140" s="575"/>
      <c r="J140" s="576"/>
      <c r="K140" s="577"/>
      <c r="L140" s="362"/>
    </row>
    <row r="141" spans="1:12" ht="23.25" customHeight="1" x14ac:dyDescent="0.2">
      <c r="A141" s="1269" t="s">
        <v>679</v>
      </c>
      <c r="B141" s="1270"/>
      <c r="C141" s="1270"/>
      <c r="D141" s="1270"/>
      <c r="E141" s="1245" t="s">
        <v>94</v>
      </c>
      <c r="F141" s="1245"/>
      <c r="G141" s="1245"/>
      <c r="H141" s="1245"/>
      <c r="I141" s="1245"/>
      <c r="J141" s="1245"/>
      <c r="K141" s="1246"/>
      <c r="L141" s="362"/>
    </row>
    <row r="142" spans="1:12" ht="23.25" customHeight="1" x14ac:dyDescent="0.2">
      <c r="A142" s="1229" t="str">
        <f>"("&amp;แบบสรุปประเมินเงินเดือน!$D$22&amp; ")"</f>
        <v>(นายสุริยัน  จันทรา)</v>
      </c>
      <c r="B142" s="1230"/>
      <c r="C142" s="1230"/>
      <c r="D142" s="1230"/>
      <c r="E142" s="1230" t="str">
        <f>"("&amp;แบบสรุปประเมินเงินเดือน!$C$19&amp; ")"</f>
        <v>(นายมานะ  หมั่นเพียร)</v>
      </c>
      <c r="F142" s="1230"/>
      <c r="G142" s="1230"/>
      <c r="H142" s="1230"/>
      <c r="I142" s="1230"/>
      <c r="J142" s="1230"/>
      <c r="K142" s="1231"/>
      <c r="L142" s="362"/>
    </row>
    <row r="143" spans="1:12" ht="23.25" customHeight="1" x14ac:dyDescent="0.2">
      <c r="A143" s="1232" t="s">
        <v>95</v>
      </c>
      <c r="B143" s="1233"/>
      <c r="C143" s="1233"/>
      <c r="D143" s="1233"/>
      <c r="E143" s="1233" t="s">
        <v>95</v>
      </c>
      <c r="F143" s="1233"/>
      <c r="G143" s="1233"/>
      <c r="H143" s="1233"/>
      <c r="I143" s="1233"/>
      <c r="J143" s="1233"/>
      <c r="K143" s="1234"/>
      <c r="L143" s="362"/>
    </row>
    <row r="144" spans="1:12" ht="7.5" customHeight="1" x14ac:dyDescent="0.2">
      <c r="A144" s="246"/>
      <c r="B144" s="576"/>
      <c r="C144" s="576"/>
      <c r="D144" s="576"/>
      <c r="E144" s="576"/>
      <c r="F144" s="576"/>
      <c r="G144" s="576"/>
      <c r="H144" s="576"/>
      <c r="I144" s="576"/>
      <c r="J144" s="576"/>
      <c r="K144" s="577"/>
      <c r="L144" s="362"/>
    </row>
    <row r="145" spans="1:12" ht="17.25" customHeight="1" x14ac:dyDescent="0.2">
      <c r="A145" s="1236" t="s">
        <v>493</v>
      </c>
      <c r="B145" s="1237"/>
      <c r="C145" s="1237"/>
      <c r="D145" s="1237"/>
      <c r="E145" s="1237"/>
      <c r="F145" s="1237"/>
      <c r="G145" s="1237"/>
      <c r="H145" s="1237"/>
      <c r="I145" s="1237"/>
      <c r="J145" s="576"/>
      <c r="K145" s="577"/>
      <c r="L145" s="362"/>
    </row>
    <row r="146" spans="1:12" ht="12.75" customHeight="1" x14ac:dyDescent="0.2">
      <c r="A146" s="1238" t="s">
        <v>695</v>
      </c>
      <c r="B146" s="1239"/>
      <c r="C146" s="1239"/>
      <c r="D146" s="1239"/>
      <c r="E146" s="1239"/>
      <c r="F146" s="1239"/>
      <c r="G146" s="1239"/>
      <c r="H146" s="1239"/>
      <c r="I146" s="1239"/>
      <c r="J146" s="1239"/>
      <c r="K146" s="1240"/>
      <c r="L146" s="362"/>
    </row>
    <row r="147" spans="1:12" ht="24" customHeight="1" x14ac:dyDescent="0.2">
      <c r="A147" s="1131" t="s">
        <v>696</v>
      </c>
      <c r="B147" s="1132"/>
      <c r="C147" s="1132"/>
      <c r="D147" s="1132"/>
      <c r="E147" s="1132"/>
      <c r="F147" s="1132"/>
      <c r="G147" s="1132"/>
      <c r="H147" s="1132"/>
      <c r="I147" s="1132"/>
      <c r="J147" s="1132"/>
      <c r="K147" s="1133"/>
      <c r="L147" s="362"/>
    </row>
    <row r="148" spans="1:12" ht="24" customHeight="1" x14ac:dyDescent="0.2">
      <c r="A148" s="1131" t="s">
        <v>696</v>
      </c>
      <c r="B148" s="1132"/>
      <c r="C148" s="1132"/>
      <c r="D148" s="1132"/>
      <c r="E148" s="1132"/>
      <c r="F148" s="1132"/>
      <c r="G148" s="1132"/>
      <c r="H148" s="1132"/>
      <c r="I148" s="1132"/>
      <c r="J148" s="1132"/>
      <c r="K148" s="1133"/>
      <c r="L148" s="362"/>
    </row>
    <row r="149" spans="1:12" ht="24" customHeight="1" x14ac:dyDescent="0.2">
      <c r="A149" s="1131" t="s">
        <v>696</v>
      </c>
      <c r="B149" s="1132"/>
      <c r="C149" s="1132"/>
      <c r="D149" s="1132"/>
      <c r="E149" s="1132"/>
      <c r="F149" s="1132"/>
      <c r="G149" s="1132"/>
      <c r="H149" s="1132"/>
      <c r="I149" s="1132"/>
      <c r="J149" s="1132"/>
      <c r="K149" s="1133"/>
      <c r="L149" s="362"/>
    </row>
    <row r="150" spans="1:12" ht="21" customHeight="1" x14ac:dyDescent="0.2">
      <c r="A150" s="1131" t="s">
        <v>696</v>
      </c>
      <c r="B150" s="1132"/>
      <c r="C150" s="1132"/>
      <c r="D150" s="1132"/>
      <c r="E150" s="1132"/>
      <c r="F150" s="1132"/>
      <c r="G150" s="1132"/>
      <c r="H150" s="1132"/>
      <c r="I150" s="1132"/>
      <c r="J150" s="1132"/>
      <c r="K150" s="1133"/>
      <c r="L150" s="362"/>
    </row>
    <row r="151" spans="1:12" ht="23.25" customHeight="1" x14ac:dyDescent="0.2">
      <c r="A151" s="1131" t="s">
        <v>697</v>
      </c>
      <c r="B151" s="1132"/>
      <c r="C151" s="1132"/>
      <c r="D151" s="1132"/>
      <c r="E151" s="1132"/>
      <c r="F151" s="1132"/>
      <c r="G151" s="1132"/>
      <c r="H151" s="1132"/>
      <c r="I151" s="1132"/>
      <c r="J151" s="1132"/>
      <c r="K151" s="1133"/>
      <c r="L151" s="362"/>
    </row>
    <row r="152" spans="1:12" ht="23.25" customHeight="1" x14ac:dyDescent="0.2">
      <c r="A152" s="1131" t="s">
        <v>696</v>
      </c>
      <c r="B152" s="1132"/>
      <c r="C152" s="1132"/>
      <c r="D152" s="1132"/>
      <c r="E152" s="1132"/>
      <c r="F152" s="1132"/>
      <c r="G152" s="1132"/>
      <c r="H152" s="1132"/>
      <c r="I152" s="1132"/>
      <c r="J152" s="1132"/>
      <c r="K152" s="1133"/>
      <c r="L152" s="362"/>
    </row>
    <row r="153" spans="1:12" ht="23.25" customHeight="1" x14ac:dyDescent="0.2">
      <c r="A153" s="1131" t="s">
        <v>696</v>
      </c>
      <c r="B153" s="1132"/>
      <c r="C153" s="1132"/>
      <c r="D153" s="1132"/>
      <c r="E153" s="1132"/>
      <c r="F153" s="1132"/>
      <c r="G153" s="1132"/>
      <c r="H153" s="1132"/>
      <c r="I153" s="1132"/>
      <c r="J153" s="1132"/>
      <c r="K153" s="1133"/>
      <c r="L153" s="362"/>
    </row>
    <row r="154" spans="1:12" ht="23.25" customHeight="1" x14ac:dyDescent="0.2">
      <c r="A154" s="1131" t="s">
        <v>696</v>
      </c>
      <c r="B154" s="1132"/>
      <c r="C154" s="1132"/>
      <c r="D154" s="1132"/>
      <c r="E154" s="1132"/>
      <c r="F154" s="1132"/>
      <c r="G154" s="1132"/>
      <c r="H154" s="1132"/>
      <c r="I154" s="1132"/>
      <c r="J154" s="1132"/>
      <c r="K154" s="1133"/>
      <c r="L154" s="362"/>
    </row>
    <row r="155" spans="1:12" ht="23.25" customHeight="1" x14ac:dyDescent="0.2">
      <c r="A155" s="1131" t="s">
        <v>696</v>
      </c>
      <c r="B155" s="1132"/>
      <c r="C155" s="1132"/>
      <c r="D155" s="1132"/>
      <c r="E155" s="1132"/>
      <c r="F155" s="1132"/>
      <c r="G155" s="1132"/>
      <c r="H155" s="1132"/>
      <c r="I155" s="1132"/>
      <c r="J155" s="1132"/>
      <c r="K155" s="1133"/>
      <c r="L155" s="362"/>
    </row>
    <row r="156" spans="1:12" ht="18" customHeight="1" x14ac:dyDescent="0.2">
      <c r="A156" s="1241" t="s">
        <v>494</v>
      </c>
      <c r="B156" s="1242"/>
      <c r="C156" s="1242"/>
      <c r="D156" s="1242"/>
      <c r="E156" s="1242"/>
      <c r="F156" s="1242"/>
      <c r="G156" s="1242"/>
      <c r="H156" s="1242"/>
      <c r="I156" s="1242"/>
      <c r="J156" s="1242"/>
      <c r="K156" s="1243"/>
      <c r="L156" s="362"/>
    </row>
    <row r="157" spans="1:12" ht="18" customHeight="1" x14ac:dyDescent="0.2">
      <c r="A157" s="555"/>
      <c r="B157" s="194"/>
      <c r="C157" s="194"/>
      <c r="D157" s="194"/>
      <c r="E157" s="194"/>
      <c r="F157" s="194"/>
      <c r="G157" s="194"/>
      <c r="H157" s="194"/>
      <c r="I157" s="194"/>
      <c r="J157" s="194"/>
      <c r="K157" s="552"/>
      <c r="L157" s="362"/>
    </row>
    <row r="158" spans="1:12" ht="18" customHeight="1" x14ac:dyDescent="0.2">
      <c r="A158" s="1244" t="s">
        <v>678</v>
      </c>
      <c r="B158" s="1245"/>
      <c r="C158" s="1245"/>
      <c r="D158" s="1245"/>
      <c r="E158" s="1245" t="s">
        <v>94</v>
      </c>
      <c r="F158" s="1245"/>
      <c r="G158" s="1245"/>
      <c r="H158" s="1245"/>
      <c r="I158" s="1245"/>
      <c r="J158" s="1245"/>
      <c r="K158" s="1246"/>
      <c r="L158" s="362"/>
    </row>
    <row r="159" spans="1:12" ht="18" customHeight="1" x14ac:dyDescent="0.2">
      <c r="A159" s="1229" t="str">
        <f>"("&amp;แบบสรุปประเมินเงินเดือน!$D$22&amp; ")"</f>
        <v>(นายสุริยัน  จันทรา)</v>
      </c>
      <c r="B159" s="1230"/>
      <c r="C159" s="1230"/>
      <c r="D159" s="1230"/>
      <c r="E159" s="1230" t="str">
        <f>"("&amp;แบบสรุปประเมินเงินเดือน!$C$19&amp; ")"</f>
        <v>(นายมานะ  หมั่นเพียร)</v>
      </c>
      <c r="F159" s="1230"/>
      <c r="G159" s="1230"/>
      <c r="H159" s="1230"/>
      <c r="I159" s="1230"/>
      <c r="J159" s="1230"/>
      <c r="K159" s="1231"/>
      <c r="L159" s="362"/>
    </row>
    <row r="160" spans="1:12" ht="21.75" customHeight="1" x14ac:dyDescent="0.2">
      <c r="A160" s="1232" t="s">
        <v>95</v>
      </c>
      <c r="B160" s="1233"/>
      <c r="C160" s="1233"/>
      <c r="D160" s="1233"/>
      <c r="E160" s="1233" t="s">
        <v>95</v>
      </c>
      <c r="F160" s="1233"/>
      <c r="G160" s="1233"/>
      <c r="H160" s="1233"/>
      <c r="I160" s="1233"/>
      <c r="J160" s="1233"/>
      <c r="K160" s="1234"/>
      <c r="L160" s="362"/>
    </row>
    <row r="161" spans="1:12" ht="18" customHeight="1" x14ac:dyDescent="0.2">
      <c r="A161" s="578"/>
      <c r="B161" s="579"/>
      <c r="C161" s="579"/>
      <c r="D161" s="579"/>
      <c r="E161" s="579"/>
      <c r="F161" s="579"/>
      <c r="G161" s="579"/>
      <c r="H161" s="579"/>
      <c r="I161" s="579"/>
      <c r="J161" s="579"/>
      <c r="K161" s="580"/>
      <c r="L161" s="362"/>
    </row>
    <row r="162" spans="1:12" x14ac:dyDescent="0.2">
      <c r="A162" s="194"/>
      <c r="B162" s="194"/>
      <c r="C162" s="194"/>
      <c r="D162" s="194"/>
      <c r="E162" s="194"/>
      <c r="F162" s="194"/>
      <c r="G162" s="194"/>
      <c r="H162" s="194"/>
      <c r="I162" s="194"/>
      <c r="J162" s="194"/>
      <c r="K162" s="194"/>
      <c r="L162" s="362"/>
    </row>
    <row r="163" spans="1:12" x14ac:dyDescent="0.2">
      <c r="A163" s="362"/>
      <c r="B163" s="362"/>
      <c r="C163" s="362"/>
      <c r="D163" s="362"/>
      <c r="E163" s="362"/>
      <c r="F163" s="362"/>
      <c r="G163" s="362"/>
      <c r="H163" s="362"/>
      <c r="I163" s="362"/>
      <c r="J163" s="362"/>
      <c r="K163" s="362"/>
      <c r="L163" s="362"/>
    </row>
    <row r="164" spans="1:12" x14ac:dyDescent="0.2">
      <c r="A164" s="362"/>
      <c r="B164" s="362"/>
      <c r="C164" s="362"/>
      <c r="D164" s="362"/>
      <c r="E164" s="362"/>
      <c r="F164" s="362"/>
      <c r="G164" s="362"/>
      <c r="H164" s="362"/>
      <c r="I164" s="362"/>
      <c r="J164" s="362"/>
      <c r="K164" s="362"/>
      <c r="L164" s="362"/>
    </row>
  </sheetData>
  <sheetProtection algorithmName="SHA-512" hashValue="u+DYMLq3zfQOabfxb/8eBEBGlsb0DYjDPF+A+Yv+Kp/X3AEib8XDvlTKTEX9R9XWxYAtb6wDZStELCusp92wKQ==" saltValue="1qtAzZHHLio1rp43JLUhlA==" spinCount="100000" sheet="1" objects="1" scenarios="1" formatCells="0" formatColumns="0" formatRows="0" insertColumns="0" insertRows="0" insertHyperlinks="0"/>
  <mergeCells count="194">
    <mergeCell ref="A1:L1"/>
    <mergeCell ref="A2:L2"/>
    <mergeCell ref="G12:K12"/>
    <mergeCell ref="G20:K20"/>
    <mergeCell ref="G24:K24"/>
    <mergeCell ref="G22:K22"/>
    <mergeCell ref="G16:K16"/>
    <mergeCell ref="G29:K29"/>
    <mergeCell ref="G6:K6"/>
    <mergeCell ref="B8:E8"/>
    <mergeCell ref="G8:K8"/>
    <mergeCell ref="G23:K23"/>
    <mergeCell ref="G18:K18"/>
    <mergeCell ref="G14:K14"/>
    <mergeCell ref="G28:K28"/>
    <mergeCell ref="A128:E129"/>
    <mergeCell ref="F128:K128"/>
    <mergeCell ref="G129:H129"/>
    <mergeCell ref="I129:K129"/>
    <mergeCell ref="G35:K35"/>
    <mergeCell ref="B66:F66"/>
    <mergeCell ref="B70:F70"/>
    <mergeCell ref="B71:F71"/>
    <mergeCell ref="B72:F72"/>
    <mergeCell ref="B61:F61"/>
    <mergeCell ref="B62:F62"/>
    <mergeCell ref="B63:F63"/>
    <mergeCell ref="B55:F55"/>
    <mergeCell ref="B56:F56"/>
    <mergeCell ref="B60:F60"/>
    <mergeCell ref="B73:F73"/>
    <mergeCell ref="B74:F74"/>
    <mergeCell ref="B75:F75"/>
    <mergeCell ref="B76:F76"/>
    <mergeCell ref="B90:F90"/>
    <mergeCell ref="B82:F82"/>
    <mergeCell ref="B83:F83"/>
    <mergeCell ref="B84:F84"/>
    <mergeCell ref="B97:F97"/>
    <mergeCell ref="A132:E132"/>
    <mergeCell ref="G132:H132"/>
    <mergeCell ref="I132:K132"/>
    <mergeCell ref="A133:E133"/>
    <mergeCell ref="G133:H133"/>
    <mergeCell ref="I133:K133"/>
    <mergeCell ref="A130:E130"/>
    <mergeCell ref="G130:H130"/>
    <mergeCell ref="I130:K130"/>
    <mergeCell ref="A131:E131"/>
    <mergeCell ref="G131:H131"/>
    <mergeCell ref="I131:K131"/>
    <mergeCell ref="E142:K142"/>
    <mergeCell ref="A143:D143"/>
    <mergeCell ref="E143:K143"/>
    <mergeCell ref="A134:H134"/>
    <mergeCell ref="I134:K134"/>
    <mergeCell ref="E135:F135"/>
    <mergeCell ref="I135:I136"/>
    <mergeCell ref="J135:K136"/>
    <mergeCell ref="D136:F136"/>
    <mergeCell ref="G136:H136"/>
    <mergeCell ref="G135:H135"/>
    <mergeCell ref="A135:C135"/>
    <mergeCell ref="A159:D159"/>
    <mergeCell ref="E159:K159"/>
    <mergeCell ref="A160:D160"/>
    <mergeCell ref="E160:K160"/>
    <mergeCell ref="A38:K38"/>
    <mergeCell ref="A145:I145"/>
    <mergeCell ref="A146:K146"/>
    <mergeCell ref="A151:K151"/>
    <mergeCell ref="A156:K156"/>
    <mergeCell ref="A158:D158"/>
    <mergeCell ref="E158:K158"/>
    <mergeCell ref="B49:F49"/>
    <mergeCell ref="B50:F50"/>
    <mergeCell ref="B51:F51"/>
    <mergeCell ref="B52:F52"/>
    <mergeCell ref="B53:F53"/>
    <mergeCell ref="B54:F54"/>
    <mergeCell ref="A46:A47"/>
    <mergeCell ref="B46:F47"/>
    <mergeCell ref="G46:K46"/>
    <mergeCell ref="A139:K139"/>
    <mergeCell ref="A141:D141"/>
    <mergeCell ref="E141:K141"/>
    <mergeCell ref="A142:D142"/>
    <mergeCell ref="B67:F67"/>
    <mergeCell ref="B68:F68"/>
    <mergeCell ref="B69:F69"/>
    <mergeCell ref="B85:F85"/>
    <mergeCell ref="B86:F86"/>
    <mergeCell ref="B87:F87"/>
    <mergeCell ref="B88:F88"/>
    <mergeCell ref="B89:F89"/>
    <mergeCell ref="B81:F81"/>
    <mergeCell ref="B80:F80"/>
    <mergeCell ref="B79:F79"/>
    <mergeCell ref="B78:F78"/>
    <mergeCell ref="B77:F77"/>
    <mergeCell ref="B99:F99"/>
    <mergeCell ref="B100:F100"/>
    <mergeCell ref="B101:F101"/>
    <mergeCell ref="B102:F102"/>
    <mergeCell ref="B91:F91"/>
    <mergeCell ref="B92:F92"/>
    <mergeCell ref="B93:F93"/>
    <mergeCell ref="B94:F94"/>
    <mergeCell ref="B95:F95"/>
    <mergeCell ref="B96:F96"/>
    <mergeCell ref="B98:F98"/>
    <mergeCell ref="B119:F119"/>
    <mergeCell ref="B120:F120"/>
    <mergeCell ref="B109:F109"/>
    <mergeCell ref="B110:F110"/>
    <mergeCell ref="B111:F111"/>
    <mergeCell ref="B112:F112"/>
    <mergeCell ref="B113:F113"/>
    <mergeCell ref="B114:F114"/>
    <mergeCell ref="B103:F103"/>
    <mergeCell ref="B104:F104"/>
    <mergeCell ref="B105:F105"/>
    <mergeCell ref="B106:F106"/>
    <mergeCell ref="B107:F107"/>
    <mergeCell ref="B108:F108"/>
    <mergeCell ref="G36:K36"/>
    <mergeCell ref="G32:K32"/>
    <mergeCell ref="G13:K13"/>
    <mergeCell ref="B59:F59"/>
    <mergeCell ref="B58:F58"/>
    <mergeCell ref="B57:F57"/>
    <mergeCell ref="G27:K27"/>
    <mergeCell ref="G15:K15"/>
    <mergeCell ref="B6:E6"/>
    <mergeCell ref="B48:F48"/>
    <mergeCell ref="G26:K26"/>
    <mergeCell ref="G33:K33"/>
    <mergeCell ref="G31:K31"/>
    <mergeCell ref="G30:K30"/>
    <mergeCell ref="A30:E30"/>
    <mergeCell ref="A29:E29"/>
    <mergeCell ref="A28:E28"/>
    <mergeCell ref="A27:E27"/>
    <mergeCell ref="A26:E26"/>
    <mergeCell ref="G21:K21"/>
    <mergeCell ref="G25:K25"/>
    <mergeCell ref="G17:K17"/>
    <mergeCell ref="G19:K19"/>
    <mergeCell ref="A36:E36"/>
    <mergeCell ref="A35:E35"/>
    <mergeCell ref="A33:E33"/>
    <mergeCell ref="A34:E34"/>
    <mergeCell ref="A10:K10"/>
    <mergeCell ref="G34:K34"/>
    <mergeCell ref="A12:E12"/>
    <mergeCell ref="A13:E13"/>
    <mergeCell ref="A18:E18"/>
    <mergeCell ref="A17:E17"/>
    <mergeCell ref="A16:E16"/>
    <mergeCell ref="A15:E15"/>
    <mergeCell ref="A14:E14"/>
    <mergeCell ref="A25:E25"/>
    <mergeCell ref="A24:E24"/>
    <mergeCell ref="A23:E23"/>
    <mergeCell ref="A22:E22"/>
    <mergeCell ref="A21:E21"/>
    <mergeCell ref="A20:E20"/>
    <mergeCell ref="A19:E19"/>
    <mergeCell ref="A32:E32"/>
    <mergeCell ref="A31:E31"/>
    <mergeCell ref="A153:K153"/>
    <mergeCell ref="A154:K154"/>
    <mergeCell ref="A155:K155"/>
    <mergeCell ref="B42:E42"/>
    <mergeCell ref="G42:K42"/>
    <mergeCell ref="B44:E44"/>
    <mergeCell ref="G44:K44"/>
    <mergeCell ref="A147:K147"/>
    <mergeCell ref="A148:K148"/>
    <mergeCell ref="A149:K149"/>
    <mergeCell ref="A150:K150"/>
    <mergeCell ref="A152:K152"/>
    <mergeCell ref="B64:F64"/>
    <mergeCell ref="B65:F65"/>
    <mergeCell ref="B121:F121"/>
    <mergeCell ref="B122:F122"/>
    <mergeCell ref="B123:F123"/>
    <mergeCell ref="B124:F124"/>
    <mergeCell ref="B125:F125"/>
    <mergeCell ref="B126:F126"/>
    <mergeCell ref="B115:F115"/>
    <mergeCell ref="B116:F116"/>
    <mergeCell ref="B117:F117"/>
    <mergeCell ref="B118:F118"/>
  </mergeCells>
  <pageMargins left="0.7" right="0.45" top="0.5" bottom="0.5" header="0.3" footer="0.3"/>
  <pageSetup paperSize="9" orientation="landscape" r:id="rId1"/>
  <headerFooter>
    <oddHeader>&amp;Cองค์ประกอบที่ 2 หน้าที่ &amp;P ของ 8 หน้า</oddHeader>
    <oddFooter>&amp;C&amp;F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38"/>
  <sheetViews>
    <sheetView zoomScale="70" zoomScaleNormal="70" zoomScalePageLayoutView="80" workbookViewId="0">
      <selection activeCell="F8" sqref="F8"/>
    </sheetView>
  </sheetViews>
  <sheetFormatPr defaultRowHeight="15" x14ac:dyDescent="0.25"/>
  <cols>
    <col min="1" max="1" width="6" customWidth="1"/>
    <col min="2" max="2" width="4.5703125" customWidth="1"/>
    <col min="3" max="3" width="40.7109375" customWidth="1"/>
    <col min="4" max="4" width="8.28515625" customWidth="1"/>
    <col min="5" max="5" width="9.140625" hidden="1" customWidth="1"/>
    <col min="6" max="6" width="10.28515625" customWidth="1"/>
    <col min="7" max="7" width="11.42578125" customWidth="1"/>
    <col min="8" max="8" width="4.28515625" customWidth="1"/>
    <col min="11" max="11" width="2.7109375" customWidth="1"/>
    <col min="13" max="13" width="11.7109375" customWidth="1"/>
    <col min="14" max="14" width="2.140625" customWidth="1"/>
    <col min="15" max="15" width="8.28515625" customWidth="1"/>
    <col min="16" max="16" width="8.140625" customWidth="1"/>
    <col min="17" max="17" width="1.7109375" customWidth="1"/>
    <col min="18" max="18" width="0.85546875" customWidth="1"/>
    <col min="19" max="19" width="12.28515625" customWidth="1"/>
    <col min="28" max="28" width="17.28515625" customWidth="1"/>
  </cols>
  <sheetData>
    <row r="2" spans="1:37" ht="120.75" x14ac:dyDescent="0.25">
      <c r="A2" s="669"/>
      <c r="B2" s="669"/>
      <c r="C2" s="669" t="str">
        <f>'[1]หน้าหลักภาระงานขั้นต่ำ '!B28</f>
        <v>ช่วงเกณฑ์การให้คะแนน</v>
      </c>
      <c r="D2" s="670" t="str">
        <f>'[2]หน้าหลักภาระงานขั้นต่ำ '!C28</f>
        <v>เกณฑ์ขั้นต่ำ ไม่ต่ำกว่า (หน่วยชั่วโมง)</v>
      </c>
      <c r="E2" s="669"/>
      <c r="F2" s="1308" t="s">
        <v>648</v>
      </c>
      <c r="G2" s="1309"/>
      <c r="H2" s="671"/>
      <c r="I2" s="1308" t="s">
        <v>88</v>
      </c>
      <c r="J2" s="1309"/>
      <c r="K2" s="669"/>
      <c r="L2" s="669"/>
      <c r="M2" s="669"/>
      <c r="N2" s="669"/>
      <c r="O2" s="669"/>
      <c r="P2" s="669"/>
      <c r="Q2" s="669"/>
      <c r="R2" s="669"/>
      <c r="S2" s="669"/>
      <c r="T2" s="669"/>
      <c r="U2" s="669"/>
      <c r="V2" s="669"/>
      <c r="W2" s="669"/>
      <c r="X2" s="669"/>
      <c r="Y2" s="669"/>
      <c r="Z2" s="669"/>
      <c r="AA2" s="669"/>
      <c r="AB2" s="669"/>
      <c r="AC2" s="669"/>
      <c r="AD2" s="669"/>
      <c r="AE2" s="669"/>
      <c r="AF2" s="669"/>
      <c r="AG2" s="669"/>
      <c r="AH2" s="669"/>
      <c r="AI2" s="669"/>
      <c r="AJ2" s="669"/>
      <c r="AK2" s="669"/>
    </row>
    <row r="3" spans="1:37" ht="15.75" x14ac:dyDescent="0.25">
      <c r="A3" s="669"/>
      <c r="B3" s="669">
        <f>'[1]หน้าหลักภาระงานขั้นต่ำ '!A29</f>
        <v>1</v>
      </c>
      <c r="C3" s="669" t="str">
        <f>'หน้าหลักภาระงานขั้นต่ำ '!B32</f>
        <v>ภาระงานสอน ข้อ(4)</v>
      </c>
      <c r="D3" s="672">
        <f>'[1]หน้าหลักภาระงานขั้นต่ำ '!C29</f>
        <v>18</v>
      </c>
      <c r="E3" s="669"/>
      <c r="F3" s="669"/>
      <c r="G3" s="673"/>
      <c r="H3" s="673"/>
      <c r="I3" s="669"/>
      <c r="J3" s="674"/>
      <c r="K3" s="669"/>
      <c r="L3" s="675" t="s">
        <v>649</v>
      </c>
      <c r="M3" s="675" t="s">
        <v>650</v>
      </c>
      <c r="N3" s="669"/>
      <c r="O3" s="676" t="s">
        <v>651</v>
      </c>
      <c r="P3" s="676" t="s">
        <v>652</v>
      </c>
      <c r="Q3" s="669"/>
      <c r="R3" s="669"/>
      <c r="S3" s="669" t="s">
        <v>653</v>
      </c>
      <c r="T3" s="669" t="s">
        <v>88</v>
      </c>
      <c r="U3" s="669"/>
      <c r="V3" s="669"/>
      <c r="W3" s="669"/>
      <c r="X3" s="669"/>
      <c r="Y3" s="669"/>
      <c r="Z3" s="669"/>
      <c r="AA3" s="669"/>
      <c r="AB3" s="669"/>
      <c r="AC3" s="669"/>
      <c r="AD3" s="669"/>
      <c r="AE3" s="669"/>
      <c r="AF3" s="669"/>
      <c r="AG3" s="669"/>
      <c r="AH3" s="669"/>
      <c r="AI3" s="669"/>
      <c r="AJ3" s="669"/>
      <c r="AK3" s="669"/>
    </row>
    <row r="4" spans="1:37" ht="15.75" x14ac:dyDescent="0.25">
      <c r="A4" s="669"/>
      <c r="B4" s="669"/>
      <c r="C4" s="669" t="str">
        <f>'หน้าหลักภาระงานขั้นต่ำ '!B33</f>
        <v>ผลการดำเนินงาน (หน่วยชั่วโมง) &gt;5</v>
      </c>
      <c r="D4" s="669">
        <v>1</v>
      </c>
      <c r="E4" s="669"/>
      <c r="F4" s="677">
        <v>0</v>
      </c>
      <c r="G4" s="677">
        <f>F5</f>
        <v>9</v>
      </c>
      <c r="H4" s="677"/>
      <c r="I4" s="677">
        <v>0</v>
      </c>
      <c r="J4" s="677">
        <f>I5</f>
        <v>2</v>
      </c>
      <c r="K4" s="669"/>
      <c r="L4" s="678">
        <f>G4-F4</f>
        <v>9</v>
      </c>
      <c r="M4" s="678">
        <f>J4-I4</f>
        <v>2</v>
      </c>
      <c r="N4" s="679"/>
      <c r="O4" s="680">
        <f>'หน้าหลักภาระงานขั้นต่ำ '!D9</f>
        <v>12.6</v>
      </c>
      <c r="P4" s="681">
        <f>IF(O4&gt;=$F$8,5,          IF(O4&gt;=$F$7,$I$7+($M$7*(O4-$F$7)/$L$7),          IF(O4&gt;=$F$6,$I$6+($M$6*(O4-$F$6)/$L$6),          IF(O4&gt;=$F$5,$I$5+($M$5*(O4-$F$5)/$L$5),          IF(O4&gt;0,$I$4+($J$4*(O4-$F$4)/$L$4),"อาจารย์ต้องมีชั่วโมงสอน")))))</f>
        <v>2.4</v>
      </c>
      <c r="Q4" s="669"/>
      <c r="R4" s="669"/>
      <c r="S4" s="682">
        <f>F4</f>
        <v>0</v>
      </c>
      <c r="T4" s="682">
        <f>I4</f>
        <v>0</v>
      </c>
      <c r="U4" s="669"/>
      <c r="V4" s="669"/>
      <c r="W4" s="669"/>
      <c r="X4" s="669"/>
      <c r="Y4" s="669"/>
      <c r="Z4" s="669"/>
      <c r="AA4" s="669"/>
      <c r="AB4" s="669"/>
      <c r="AC4" s="669"/>
      <c r="AD4" s="669"/>
      <c r="AE4" s="669"/>
      <c r="AF4" s="669"/>
      <c r="AG4" s="669"/>
      <c r="AH4" s="669"/>
      <c r="AI4" s="669"/>
      <c r="AJ4" s="669"/>
      <c r="AK4" s="669"/>
    </row>
    <row r="5" spans="1:37" ht="15.75" x14ac:dyDescent="0.25">
      <c r="A5" s="669"/>
      <c r="B5" s="669"/>
      <c r="C5" s="669" t="str">
        <f>'หน้าหลักภาระงานขั้นต่ำ '!B34</f>
        <v>ผลการดำเนินงาน (หน่วยชั่วโมง) &gt;=9</v>
      </c>
      <c r="D5" s="669">
        <v>2</v>
      </c>
      <c r="E5" s="669"/>
      <c r="F5" s="693">
        <v>9</v>
      </c>
      <c r="G5" s="677">
        <f>F6</f>
        <v>18</v>
      </c>
      <c r="H5" s="677"/>
      <c r="I5" s="677">
        <v>2</v>
      </c>
      <c r="J5" s="677">
        <f>I6</f>
        <v>3</v>
      </c>
      <c r="K5" s="669"/>
      <c r="L5" s="678">
        <f t="shared" ref="L5:L35" si="0">G5-F5</f>
        <v>9</v>
      </c>
      <c r="M5" s="678">
        <f t="shared" ref="M5:M35" si="1">J5-I5</f>
        <v>1</v>
      </c>
      <c r="N5" s="669"/>
      <c r="O5" s="685"/>
      <c r="P5" s="682"/>
      <c r="Q5" s="669"/>
      <c r="R5" s="669"/>
      <c r="S5" s="682">
        <f t="shared" ref="S5:S8" si="2">F5</f>
        <v>9</v>
      </c>
      <c r="T5" s="682">
        <f t="shared" ref="T5:T8" si="3">I5</f>
        <v>2</v>
      </c>
      <c r="U5" s="669"/>
      <c r="V5" s="669"/>
      <c r="W5" s="669"/>
      <c r="X5" s="669"/>
      <c r="Y5" s="669"/>
      <c r="Z5" s="669"/>
      <c r="AA5" s="669"/>
      <c r="AB5" s="669"/>
      <c r="AC5" s="669"/>
      <c r="AD5" s="669"/>
      <c r="AE5" s="669"/>
      <c r="AF5" s="669"/>
      <c r="AG5" s="669"/>
      <c r="AH5" s="669"/>
      <c r="AI5" s="669"/>
      <c r="AJ5" s="669"/>
      <c r="AK5" s="669"/>
    </row>
    <row r="6" spans="1:37" ht="15.75" x14ac:dyDescent="0.25">
      <c r="A6" s="669"/>
      <c r="B6" s="669"/>
      <c r="C6" s="669" t="str">
        <f>'หน้าหลักภาระงานขั้นต่ำ '!B35</f>
        <v>ผลการดำเนินงาน (หน่วยชั่วโมง) &gt;=18</v>
      </c>
      <c r="D6" s="669">
        <v>3</v>
      </c>
      <c r="E6" s="669"/>
      <c r="F6" s="693">
        <v>18</v>
      </c>
      <c r="G6" s="677">
        <f>F7</f>
        <v>24</v>
      </c>
      <c r="H6" s="677"/>
      <c r="I6" s="677">
        <v>3</v>
      </c>
      <c r="J6" s="677">
        <f>I7</f>
        <v>4</v>
      </c>
      <c r="K6" s="669"/>
      <c r="L6" s="678">
        <f t="shared" si="0"/>
        <v>6</v>
      </c>
      <c r="M6" s="678">
        <f t="shared" si="1"/>
        <v>1</v>
      </c>
      <c r="N6" s="669"/>
      <c r="O6" s="685"/>
      <c r="P6" s="682"/>
      <c r="Q6" s="669"/>
      <c r="R6" s="669"/>
      <c r="S6" s="682">
        <f t="shared" si="2"/>
        <v>18</v>
      </c>
      <c r="T6" s="682">
        <f t="shared" si="3"/>
        <v>3</v>
      </c>
      <c r="U6" s="669"/>
      <c r="V6" s="669"/>
      <c r="W6" s="669"/>
      <c r="X6" s="669"/>
      <c r="Y6" s="669"/>
      <c r="Z6" s="669"/>
      <c r="AA6" s="669"/>
      <c r="AB6" s="669"/>
      <c r="AC6" s="669"/>
      <c r="AD6" s="669"/>
      <c r="AE6" s="669"/>
      <c r="AF6" s="669"/>
      <c r="AG6" s="669"/>
      <c r="AH6" s="669"/>
      <c r="AI6" s="669"/>
      <c r="AJ6" s="669"/>
      <c r="AK6" s="669"/>
    </row>
    <row r="7" spans="1:37" ht="15.75" x14ac:dyDescent="0.25">
      <c r="A7" s="669"/>
      <c r="B7" s="669"/>
      <c r="C7" s="669" t="str">
        <f>'หน้าหลักภาระงานขั้นต่ำ '!B36</f>
        <v>ผลการดำเนินงาน (หน่วยชั่วโมง) &gt;=24</v>
      </c>
      <c r="D7" s="669">
        <v>4</v>
      </c>
      <c r="E7" s="669"/>
      <c r="F7" s="693">
        <v>24</v>
      </c>
      <c r="G7" s="677">
        <f>F8</f>
        <v>30</v>
      </c>
      <c r="H7" s="677"/>
      <c r="I7" s="677">
        <v>4</v>
      </c>
      <c r="J7" s="677">
        <f>I8</f>
        <v>5</v>
      </c>
      <c r="K7" s="669"/>
      <c r="L7" s="678">
        <f t="shared" si="0"/>
        <v>6</v>
      </c>
      <c r="M7" s="678">
        <f t="shared" si="1"/>
        <v>1</v>
      </c>
      <c r="N7" s="669"/>
      <c r="O7" s="685"/>
      <c r="P7" s="682"/>
      <c r="Q7" s="669"/>
      <c r="R7" s="669"/>
      <c r="S7" s="682">
        <f t="shared" si="2"/>
        <v>24</v>
      </c>
      <c r="T7" s="682">
        <f t="shared" si="3"/>
        <v>4</v>
      </c>
      <c r="U7" s="669"/>
      <c r="V7" s="669"/>
      <c r="W7" s="669"/>
      <c r="X7" s="669"/>
      <c r="Y7" s="669"/>
      <c r="Z7" s="669"/>
      <c r="AA7" s="669"/>
      <c r="AB7" s="669"/>
      <c r="AC7" s="669"/>
      <c r="AD7" s="669"/>
      <c r="AE7" s="669"/>
      <c r="AF7" s="669"/>
      <c r="AG7" s="669"/>
      <c r="AH7" s="669"/>
      <c r="AI7" s="669"/>
      <c r="AJ7" s="669"/>
      <c r="AK7" s="669"/>
    </row>
    <row r="8" spans="1:37" ht="15.75" x14ac:dyDescent="0.25">
      <c r="A8" s="669"/>
      <c r="B8" s="669"/>
      <c r="C8" s="669" t="str">
        <f>'หน้าหลักภาระงานขั้นต่ำ '!B37</f>
        <v>ผลการดำเนินงาน (หน่วยชั่วโมง) &gt;=30</v>
      </c>
      <c r="D8" s="669">
        <v>5</v>
      </c>
      <c r="E8" s="669"/>
      <c r="F8" s="693">
        <v>30</v>
      </c>
      <c r="G8" s="677"/>
      <c r="H8" s="677"/>
      <c r="I8" s="677">
        <v>5</v>
      </c>
      <c r="J8" s="677"/>
      <c r="K8" s="669"/>
      <c r="L8" s="678"/>
      <c r="M8" s="678"/>
      <c r="N8" s="669"/>
      <c r="O8" s="685"/>
      <c r="P8" s="682"/>
      <c r="Q8" s="669"/>
      <c r="R8" s="669"/>
      <c r="S8" s="682">
        <f t="shared" si="2"/>
        <v>30</v>
      </c>
      <c r="T8" s="682">
        <f t="shared" si="3"/>
        <v>5</v>
      </c>
      <c r="U8" s="669"/>
      <c r="V8" s="669"/>
      <c r="W8" s="669"/>
      <c r="X8" s="669"/>
      <c r="Y8" s="669"/>
      <c r="Z8" s="669"/>
      <c r="AA8" s="669"/>
      <c r="AB8" s="669"/>
      <c r="AC8" s="669"/>
      <c r="AD8" s="669"/>
      <c r="AE8" s="669"/>
      <c r="AF8" s="669"/>
      <c r="AG8" s="669"/>
      <c r="AH8" s="669"/>
      <c r="AI8" s="669"/>
      <c r="AJ8" s="669"/>
      <c r="AK8" s="669"/>
    </row>
    <row r="9" spans="1:37" ht="15.75" x14ac:dyDescent="0.25">
      <c r="A9" s="669"/>
      <c r="B9" s="669"/>
      <c r="C9" s="669"/>
      <c r="D9" s="669"/>
      <c r="E9" s="669"/>
      <c r="F9" s="683"/>
      <c r="G9" s="684"/>
      <c r="H9" s="684"/>
      <c r="I9" s="683"/>
      <c r="J9" s="669"/>
      <c r="K9" s="669"/>
      <c r="L9" s="678"/>
      <c r="M9" s="678"/>
      <c r="N9" s="669"/>
      <c r="O9" s="685"/>
      <c r="P9" s="682"/>
      <c r="Q9" s="669"/>
      <c r="R9" s="669"/>
      <c r="S9" s="669"/>
      <c r="T9" s="669"/>
      <c r="U9" s="669"/>
      <c r="V9" s="669"/>
      <c r="W9" s="669"/>
      <c r="X9" s="669"/>
      <c r="Y9" s="669"/>
      <c r="Z9" s="669"/>
      <c r="AA9" s="669"/>
      <c r="AB9" s="669"/>
      <c r="AC9" s="669"/>
      <c r="AD9" s="669"/>
      <c r="AE9" s="669"/>
      <c r="AF9" s="669"/>
      <c r="AG9" s="669"/>
      <c r="AH9" s="669"/>
      <c r="AI9" s="669"/>
      <c r="AJ9" s="669"/>
      <c r="AK9" s="669"/>
    </row>
    <row r="10" spans="1:37" ht="15.75" x14ac:dyDescent="0.25">
      <c r="A10" s="669"/>
      <c r="B10" s="669">
        <f>'[1]หน้าหลักภาระงานขั้นต่ำ '!A36</f>
        <v>2</v>
      </c>
      <c r="C10" s="669" t="str">
        <f>'หน้าหลักภาระงานขั้นต่ำ '!B39</f>
        <v>ภาระงานวิจัยและงานวิชาการอื่น  ข้อ(5)</v>
      </c>
      <c r="D10" s="672">
        <f>'[1]หน้าหลักภาระงานขั้นต่ำ '!C36</f>
        <v>7</v>
      </c>
      <c r="E10" s="669"/>
      <c r="F10" s="1308" t="s">
        <v>648</v>
      </c>
      <c r="G10" s="1309"/>
      <c r="H10" s="671"/>
      <c r="I10" s="1308" t="s">
        <v>88</v>
      </c>
      <c r="J10" s="1309"/>
      <c r="K10" s="669"/>
      <c r="L10" s="678"/>
      <c r="M10" s="678"/>
      <c r="N10" s="669"/>
      <c r="O10" s="685"/>
      <c r="P10" s="682"/>
      <c r="Q10" s="669"/>
      <c r="R10" s="669"/>
      <c r="S10" s="669" t="s">
        <v>654</v>
      </c>
      <c r="T10" s="669" t="s">
        <v>88</v>
      </c>
      <c r="U10" s="669"/>
      <c r="V10" s="669"/>
      <c r="W10" s="669"/>
      <c r="X10" s="669"/>
      <c r="Y10" s="669"/>
      <c r="Z10" s="669"/>
      <c r="AA10" s="669"/>
      <c r="AB10" s="669"/>
      <c r="AC10" s="669"/>
      <c r="AD10" s="669"/>
      <c r="AE10" s="669"/>
      <c r="AF10" s="669"/>
      <c r="AG10" s="669"/>
      <c r="AH10" s="669"/>
      <c r="AI10" s="669"/>
      <c r="AJ10" s="669"/>
      <c r="AK10" s="669"/>
    </row>
    <row r="11" spans="1:37" ht="15.75" x14ac:dyDescent="0.25">
      <c r="A11" s="669"/>
      <c r="B11" s="669"/>
      <c r="C11" s="669" t="str">
        <f>'หน้าหลักภาระงานขั้นต่ำ '!B40</f>
        <v>ผลการดำเนินงาน (หน่วยชั่วโมง) &gt;=2.5</v>
      </c>
      <c r="D11" s="669">
        <v>1</v>
      </c>
      <c r="E11" s="669"/>
      <c r="F11" s="694">
        <v>0</v>
      </c>
      <c r="G11" s="677">
        <f>F12</f>
        <v>5</v>
      </c>
      <c r="H11" s="677"/>
      <c r="I11" s="677">
        <v>1E-4</v>
      </c>
      <c r="J11" s="677">
        <f>I12</f>
        <v>2</v>
      </c>
      <c r="K11" s="669"/>
      <c r="L11" s="678">
        <f t="shared" si="0"/>
        <v>5</v>
      </c>
      <c r="M11" s="678">
        <f t="shared" si="1"/>
        <v>1.9999</v>
      </c>
      <c r="N11" s="669"/>
      <c r="O11" s="702">
        <f>'หน้าหลักภาระงานขั้นต่ำ '!D10</f>
        <v>12.4</v>
      </c>
      <c r="P11" s="681">
        <f>IF(O11&gt;=$F$15,5,         IF(O11&gt;=$F$14,$I$14+($M$14*(O11-$F$14)/$L$14),       IF(O11&gt;=$F$13,$I$13+($M$13*(O11-$F$13)/$L$13),      IF(O11&gt;=$F$12,$I$12+($M$12*(O11-$F$12)/$L$12),       IF(O11&gt;=$F$11,$I$11+($M$11*(O11-$F$11)/$L$11),0)))))</f>
        <v>4.4800000000000004</v>
      </c>
      <c r="Q11" s="669"/>
      <c r="R11" s="669"/>
      <c r="S11" s="682">
        <v>0</v>
      </c>
      <c r="T11" s="682">
        <f>I11</f>
        <v>1E-4</v>
      </c>
      <c r="U11" s="669"/>
      <c r="V11" s="669"/>
      <c r="W11" s="669"/>
      <c r="X11" s="669"/>
      <c r="Y11" s="669"/>
      <c r="Z11" s="669"/>
      <c r="AA11" s="669"/>
      <c r="AB11" s="669"/>
      <c r="AC11" s="669"/>
      <c r="AD11" s="669"/>
      <c r="AE11" s="669"/>
      <c r="AF11" s="669"/>
      <c r="AG11" s="669"/>
      <c r="AH11" s="669"/>
      <c r="AI11" s="669"/>
      <c r="AJ11" s="669"/>
      <c r="AK11" s="669"/>
    </row>
    <row r="12" spans="1:37" ht="15.75" x14ac:dyDescent="0.25">
      <c r="A12" s="669"/>
      <c r="B12" s="669"/>
      <c r="C12" s="669" t="str">
        <f>'หน้าหลักภาระงานขั้นต่ำ '!B41</f>
        <v>ผลการดำเนินงาน (หน่วยชั่วโมง) &gt;=5</v>
      </c>
      <c r="D12" s="669">
        <v>2</v>
      </c>
      <c r="E12" s="669"/>
      <c r="F12" s="693">
        <v>5</v>
      </c>
      <c r="G12" s="677">
        <f t="shared" ref="G12:G14" si="4">F13</f>
        <v>7</v>
      </c>
      <c r="H12" s="677"/>
      <c r="I12" s="677">
        <v>2</v>
      </c>
      <c r="J12" s="677">
        <f t="shared" ref="J12:J14" si="5">I13</f>
        <v>3</v>
      </c>
      <c r="K12" s="669"/>
      <c r="L12" s="678">
        <f t="shared" si="0"/>
        <v>2</v>
      </c>
      <c r="M12" s="678">
        <f t="shared" si="1"/>
        <v>1</v>
      </c>
      <c r="N12" s="669"/>
      <c r="O12" s="685"/>
      <c r="P12" s="682"/>
      <c r="Q12" s="669"/>
      <c r="R12" s="669"/>
      <c r="S12" s="682">
        <f t="shared" ref="S12:S15" si="6">F12</f>
        <v>5</v>
      </c>
      <c r="T12" s="682">
        <f t="shared" ref="T12:T15" si="7">I12</f>
        <v>2</v>
      </c>
      <c r="U12" s="669"/>
      <c r="V12" s="669"/>
      <c r="W12" s="669"/>
      <c r="X12" s="669"/>
      <c r="Y12" s="669"/>
      <c r="Z12" s="669"/>
      <c r="AA12" s="669"/>
      <c r="AB12" s="669"/>
      <c r="AC12" s="669"/>
      <c r="AD12" s="669"/>
      <c r="AE12" s="669"/>
      <c r="AF12" s="669"/>
      <c r="AG12" s="669"/>
      <c r="AH12" s="669"/>
      <c r="AI12" s="669"/>
      <c r="AJ12" s="669"/>
      <c r="AK12" s="669"/>
    </row>
    <row r="13" spans="1:37" ht="15.75" x14ac:dyDescent="0.25">
      <c r="A13" s="669"/>
      <c r="B13" s="669"/>
      <c r="C13" s="669" t="str">
        <f>'หน้าหลักภาระงานขั้นต่ำ '!B42</f>
        <v>ผลการดำเนินงาน (หน่วยชั่วโมง) &gt;=7</v>
      </c>
      <c r="D13" s="669">
        <v>3</v>
      </c>
      <c r="E13" s="669"/>
      <c r="F13" s="693">
        <v>7</v>
      </c>
      <c r="G13" s="677">
        <f t="shared" si="4"/>
        <v>10</v>
      </c>
      <c r="H13" s="677"/>
      <c r="I13" s="677">
        <v>3</v>
      </c>
      <c r="J13" s="677">
        <f t="shared" si="5"/>
        <v>4</v>
      </c>
      <c r="K13" s="669"/>
      <c r="L13" s="678">
        <f t="shared" si="0"/>
        <v>3</v>
      </c>
      <c r="M13" s="678">
        <f t="shared" si="1"/>
        <v>1</v>
      </c>
      <c r="N13" s="669"/>
      <c r="O13" s="685"/>
      <c r="P13" s="682"/>
      <c r="Q13" s="669"/>
      <c r="R13" s="669"/>
      <c r="S13" s="682">
        <f t="shared" si="6"/>
        <v>7</v>
      </c>
      <c r="T13" s="682">
        <f t="shared" si="7"/>
        <v>3</v>
      </c>
      <c r="U13" s="669"/>
      <c r="V13" s="669"/>
      <c r="W13" s="669"/>
      <c r="X13" s="669"/>
      <c r="Y13" s="669"/>
      <c r="Z13" s="669"/>
      <c r="AA13" s="669"/>
      <c r="AB13" s="669"/>
      <c r="AC13" s="669"/>
      <c r="AD13" s="669"/>
      <c r="AE13" s="669"/>
      <c r="AF13" s="669"/>
      <c r="AG13" s="669"/>
      <c r="AH13" s="669"/>
      <c r="AI13" s="669"/>
      <c r="AJ13" s="669"/>
      <c r="AK13" s="669"/>
    </row>
    <row r="14" spans="1:37" ht="15.75" x14ac:dyDescent="0.25">
      <c r="A14" s="669"/>
      <c r="B14" s="669"/>
      <c r="C14" s="669" t="str">
        <f>'หน้าหลักภาระงานขั้นต่ำ '!B43</f>
        <v>ผลการดำเนินงาน (หน่วยชั่วโมง) &gt;=10</v>
      </c>
      <c r="D14" s="669">
        <v>4</v>
      </c>
      <c r="E14" s="669"/>
      <c r="F14" s="693">
        <v>10</v>
      </c>
      <c r="G14" s="677">
        <f t="shared" si="4"/>
        <v>15</v>
      </c>
      <c r="H14" s="677"/>
      <c r="I14" s="677">
        <v>4</v>
      </c>
      <c r="J14" s="677">
        <f t="shared" si="5"/>
        <v>5</v>
      </c>
      <c r="K14" s="669"/>
      <c r="L14" s="678">
        <f t="shared" si="0"/>
        <v>5</v>
      </c>
      <c r="M14" s="678">
        <f t="shared" si="1"/>
        <v>1</v>
      </c>
      <c r="N14" s="669"/>
      <c r="O14" s="685"/>
      <c r="P14" s="682"/>
      <c r="Q14" s="669"/>
      <c r="R14" s="669"/>
      <c r="S14" s="682">
        <f t="shared" si="6"/>
        <v>10</v>
      </c>
      <c r="T14" s="682">
        <f t="shared" si="7"/>
        <v>4</v>
      </c>
      <c r="U14" s="669"/>
      <c r="V14" s="669"/>
      <c r="W14" s="669"/>
      <c r="X14" s="669"/>
      <c r="Y14" s="669"/>
      <c r="Z14" s="669"/>
      <c r="AA14" s="669"/>
      <c r="AB14" s="669"/>
      <c r="AC14" s="669"/>
      <c r="AD14" s="669"/>
      <c r="AE14" s="669"/>
      <c r="AF14" s="669"/>
      <c r="AG14" s="669"/>
      <c r="AH14" s="669"/>
      <c r="AI14" s="669"/>
      <c r="AJ14" s="669"/>
      <c r="AK14" s="669"/>
    </row>
    <row r="15" spans="1:37" ht="15.75" x14ac:dyDescent="0.25">
      <c r="A15" s="669"/>
      <c r="B15" s="669"/>
      <c r="C15" s="669" t="str">
        <f>'หน้าหลักภาระงานขั้นต่ำ '!B44</f>
        <v>ผลการดำเนินงาน (หน่วยชั่วโมง) &gt;=15</v>
      </c>
      <c r="D15" s="669">
        <v>5</v>
      </c>
      <c r="E15" s="669"/>
      <c r="F15" s="693">
        <v>15</v>
      </c>
      <c r="G15" s="677"/>
      <c r="H15" s="677"/>
      <c r="I15" s="677">
        <v>5</v>
      </c>
      <c r="J15" s="677"/>
      <c r="K15" s="669"/>
      <c r="L15" s="678"/>
      <c r="M15" s="678"/>
      <c r="N15" s="669"/>
      <c r="O15" s="685"/>
      <c r="P15" s="682"/>
      <c r="Q15" s="669"/>
      <c r="R15" s="669"/>
      <c r="S15" s="682">
        <f t="shared" si="6"/>
        <v>15</v>
      </c>
      <c r="T15" s="682">
        <f t="shared" si="7"/>
        <v>5</v>
      </c>
      <c r="U15" s="669"/>
      <c r="V15" s="669"/>
      <c r="W15" s="669"/>
      <c r="X15" s="669"/>
      <c r="Y15" s="669"/>
      <c r="Z15" s="669"/>
      <c r="AA15" s="669"/>
      <c r="AB15" s="669"/>
      <c r="AC15" s="669"/>
      <c r="AD15" s="669"/>
      <c r="AE15" s="669"/>
      <c r="AF15" s="669"/>
      <c r="AG15" s="669"/>
      <c r="AH15" s="669"/>
      <c r="AI15" s="669"/>
      <c r="AJ15" s="669"/>
      <c r="AK15" s="669"/>
    </row>
    <row r="16" spans="1:37" ht="15.75" x14ac:dyDescent="0.25">
      <c r="A16" s="669"/>
      <c r="B16" s="669"/>
      <c r="C16" s="669"/>
      <c r="D16" s="669"/>
      <c r="E16" s="669"/>
      <c r="F16" s="683"/>
      <c r="G16" s="686"/>
      <c r="H16" s="686"/>
      <c r="I16" s="683"/>
      <c r="J16" s="669"/>
      <c r="K16" s="669"/>
      <c r="L16" s="678"/>
      <c r="M16" s="678"/>
      <c r="N16" s="669"/>
      <c r="O16" s="685"/>
      <c r="P16" s="682"/>
      <c r="Q16" s="669"/>
      <c r="R16" s="669"/>
      <c r="S16" s="669"/>
      <c r="T16" s="669"/>
      <c r="U16" s="669"/>
      <c r="V16" s="669"/>
      <c r="W16" s="669"/>
      <c r="X16" s="669"/>
      <c r="Y16" s="669"/>
      <c r="Z16" s="669"/>
      <c r="AA16" s="669"/>
      <c r="AB16" s="669"/>
      <c r="AC16" s="669"/>
      <c r="AD16" s="669"/>
      <c r="AE16" s="669"/>
      <c r="AF16" s="669"/>
      <c r="AG16" s="669"/>
      <c r="AH16" s="669"/>
      <c r="AI16" s="669"/>
      <c r="AJ16" s="669"/>
      <c r="AK16" s="669"/>
    </row>
    <row r="17" spans="1:37" ht="15.75" x14ac:dyDescent="0.25">
      <c r="A17" s="669"/>
      <c r="B17" s="669">
        <f>'[1]หน้าหลักภาระงานขั้นต่ำ '!A43</f>
        <v>3</v>
      </c>
      <c r="C17" s="669" t="str">
        <f>'หน้าหลักภาระงานขั้นต่ำ '!B46</f>
        <v>ภาระงานบริการวิชาการ  ข้อ(6)</v>
      </c>
      <c r="D17" s="672">
        <f>'[1]หน้าหลักภาระงานขั้นต่ำ '!C43</f>
        <v>4</v>
      </c>
      <c r="E17" s="669"/>
      <c r="F17" s="1308" t="s">
        <v>648</v>
      </c>
      <c r="G17" s="1309"/>
      <c r="H17" s="671"/>
      <c r="I17" s="1308" t="s">
        <v>88</v>
      </c>
      <c r="J17" s="1309"/>
      <c r="K17" s="669"/>
      <c r="L17" s="678"/>
      <c r="M17" s="678"/>
      <c r="N17" s="669"/>
      <c r="O17" s="685"/>
      <c r="P17" s="682"/>
      <c r="Q17" s="669"/>
      <c r="R17" s="669"/>
      <c r="S17" s="669" t="s">
        <v>655</v>
      </c>
      <c r="T17" s="669" t="s">
        <v>88</v>
      </c>
      <c r="U17" s="669"/>
      <c r="V17" s="669"/>
      <c r="W17" s="669"/>
      <c r="X17" s="669"/>
      <c r="Y17" s="669"/>
      <c r="Z17" s="669"/>
      <c r="AA17" s="669"/>
      <c r="AB17" s="669"/>
      <c r="AC17" s="669"/>
      <c r="AD17" s="669"/>
      <c r="AE17" s="669"/>
      <c r="AF17" s="669"/>
      <c r="AG17" s="669"/>
      <c r="AH17" s="669"/>
      <c r="AI17" s="669"/>
      <c r="AJ17" s="669"/>
      <c r="AK17" s="669"/>
    </row>
    <row r="18" spans="1:37" ht="15.75" x14ac:dyDescent="0.25">
      <c r="A18" s="669"/>
      <c r="B18" s="669"/>
      <c r="C18" s="669" t="str">
        <f>'หน้าหลักภาระงานขั้นต่ำ '!B47</f>
        <v>ผลการดำเนินงาน (หน่วยชั่วโมง) &gt;1</v>
      </c>
      <c r="D18" s="669">
        <v>1</v>
      </c>
      <c r="E18" s="669"/>
      <c r="F18" s="677">
        <v>0</v>
      </c>
      <c r="G18" s="677">
        <f>F19</f>
        <v>2</v>
      </c>
      <c r="H18" s="677"/>
      <c r="I18" s="677">
        <v>1E-4</v>
      </c>
      <c r="J18" s="677">
        <f>I19</f>
        <v>2</v>
      </c>
      <c r="K18" s="669"/>
      <c r="L18" s="678">
        <f t="shared" si="0"/>
        <v>2</v>
      </c>
      <c r="M18" s="678">
        <f t="shared" si="1"/>
        <v>1.9999</v>
      </c>
      <c r="N18" s="669"/>
      <c r="O18" s="702">
        <f>'หน้าหลักภาระงานขั้นต่ำ '!D11</f>
        <v>0.79999999999999993</v>
      </c>
      <c r="P18" s="681">
        <f>IF(O18&gt;=$F$22,5,         IF(O18&gt;=$F$21,$I$21+($M$21*(O18-$F$21)/$L$21),       IF(O18&gt;=$F$20,$I$20+($M$20*(O18-$F$20)/$L$20),      IF(O18&gt;=$F$19,$I$19+($M$19*(O18-$F$19)/$L$19),       IF(O18&gt;=$F$18,$I$18+($M$18*(O18-$F$18)/$L$18),0)))))</f>
        <v>0.80005999999999988</v>
      </c>
      <c r="Q18" s="669"/>
      <c r="R18" s="669"/>
      <c r="S18" s="682">
        <f>F18</f>
        <v>0</v>
      </c>
      <c r="T18" s="682">
        <f>I18</f>
        <v>1E-4</v>
      </c>
      <c r="U18" s="669"/>
      <c r="V18" s="669"/>
      <c r="W18" s="669"/>
      <c r="X18" s="669"/>
      <c r="Y18" s="669"/>
      <c r="Z18" s="669"/>
      <c r="AA18" s="669"/>
      <c r="AB18" s="669"/>
      <c r="AC18" s="669"/>
      <c r="AD18" s="669"/>
      <c r="AE18" s="669"/>
      <c r="AF18" s="669"/>
      <c r="AG18" s="669"/>
      <c r="AH18" s="669"/>
      <c r="AI18" s="669"/>
      <c r="AJ18" s="669"/>
      <c r="AK18" s="669"/>
    </row>
    <row r="19" spans="1:37" ht="15.75" x14ac:dyDescent="0.25">
      <c r="A19" s="669"/>
      <c r="B19" s="669"/>
      <c r="C19" s="669" t="str">
        <f>'หน้าหลักภาระงานขั้นต่ำ '!B48</f>
        <v>ผลการดำเนินงาน (หน่วยชั่วโมง) &gt;=2</v>
      </c>
      <c r="D19" s="669">
        <v>2</v>
      </c>
      <c r="E19" s="669"/>
      <c r="F19" s="693">
        <v>2</v>
      </c>
      <c r="G19" s="677">
        <f t="shared" ref="G19:G21" si="8">F20</f>
        <v>4</v>
      </c>
      <c r="H19" s="677"/>
      <c r="I19" s="677">
        <v>2</v>
      </c>
      <c r="J19" s="677">
        <f t="shared" ref="J19:J21" si="9">I20</f>
        <v>3</v>
      </c>
      <c r="K19" s="669"/>
      <c r="L19" s="678">
        <f t="shared" si="0"/>
        <v>2</v>
      </c>
      <c r="M19" s="678">
        <f t="shared" si="1"/>
        <v>1</v>
      </c>
      <c r="N19" s="669"/>
      <c r="O19" s="685"/>
      <c r="P19" s="682"/>
      <c r="Q19" s="669"/>
      <c r="R19" s="669"/>
      <c r="S19" s="682">
        <f t="shared" ref="S19:S22" si="10">F19</f>
        <v>2</v>
      </c>
      <c r="T19" s="682">
        <f t="shared" ref="T19:T22" si="11">I19</f>
        <v>2</v>
      </c>
      <c r="U19" s="669"/>
      <c r="V19" s="669"/>
      <c r="W19" s="669"/>
      <c r="X19" s="669"/>
      <c r="Y19" s="669"/>
      <c r="Z19" s="669"/>
      <c r="AA19" s="669"/>
      <c r="AB19" s="669"/>
      <c r="AC19" s="669"/>
      <c r="AD19" s="669"/>
      <c r="AE19" s="669"/>
      <c r="AF19" s="669"/>
      <c r="AG19" s="669"/>
      <c r="AH19" s="669"/>
      <c r="AI19" s="669"/>
      <c r="AJ19" s="669"/>
      <c r="AK19" s="669"/>
    </row>
    <row r="20" spans="1:37" ht="15.75" x14ac:dyDescent="0.25">
      <c r="A20" s="669"/>
      <c r="B20" s="669"/>
      <c r="C20" s="669" t="str">
        <f>'หน้าหลักภาระงานขั้นต่ำ '!B49</f>
        <v>ผลการดำเนินงาน (หน่วยชั่วโมง) &gt;=4</v>
      </c>
      <c r="D20" s="669">
        <v>3</v>
      </c>
      <c r="E20" s="669"/>
      <c r="F20" s="693">
        <v>4</v>
      </c>
      <c r="G20" s="677">
        <f t="shared" si="8"/>
        <v>6</v>
      </c>
      <c r="H20" s="677"/>
      <c r="I20" s="677">
        <v>3</v>
      </c>
      <c r="J20" s="677">
        <f t="shared" si="9"/>
        <v>4</v>
      </c>
      <c r="K20" s="669"/>
      <c r="L20" s="678">
        <f t="shared" si="0"/>
        <v>2</v>
      </c>
      <c r="M20" s="678">
        <f t="shared" si="1"/>
        <v>1</v>
      </c>
      <c r="N20" s="669"/>
      <c r="O20" s="685"/>
      <c r="P20" s="682"/>
      <c r="Q20" s="669"/>
      <c r="R20" s="669"/>
      <c r="S20" s="682">
        <f t="shared" si="10"/>
        <v>4</v>
      </c>
      <c r="T20" s="682">
        <f t="shared" si="11"/>
        <v>3</v>
      </c>
      <c r="U20" s="669"/>
      <c r="V20" s="669"/>
      <c r="W20" s="669"/>
      <c r="X20" s="669"/>
      <c r="Y20" s="669"/>
      <c r="Z20" s="669"/>
      <c r="AA20" s="669"/>
      <c r="AB20" s="669"/>
      <c r="AC20" s="669"/>
      <c r="AD20" s="669"/>
      <c r="AE20" s="669"/>
      <c r="AF20" s="669"/>
      <c r="AG20" s="669"/>
      <c r="AH20" s="669"/>
      <c r="AI20" s="669"/>
      <c r="AJ20" s="669"/>
      <c r="AK20" s="669"/>
    </row>
    <row r="21" spans="1:37" ht="15.75" x14ac:dyDescent="0.25">
      <c r="A21" s="669"/>
      <c r="B21" s="669"/>
      <c r="C21" s="669" t="str">
        <f>'หน้าหลักภาระงานขั้นต่ำ '!B50</f>
        <v>ผลการดำเนินงาน (หน่วยชั่วโมง) &gt;=6</v>
      </c>
      <c r="D21" s="669">
        <v>4</v>
      </c>
      <c r="E21" s="669"/>
      <c r="F21" s="693">
        <v>6</v>
      </c>
      <c r="G21" s="677">
        <f t="shared" si="8"/>
        <v>8</v>
      </c>
      <c r="H21" s="677"/>
      <c r="I21" s="677">
        <v>4</v>
      </c>
      <c r="J21" s="677">
        <f t="shared" si="9"/>
        <v>5</v>
      </c>
      <c r="K21" s="669"/>
      <c r="L21" s="678">
        <f t="shared" si="0"/>
        <v>2</v>
      </c>
      <c r="M21" s="678">
        <f t="shared" si="1"/>
        <v>1</v>
      </c>
      <c r="N21" s="669"/>
      <c r="O21" s="685"/>
      <c r="P21" s="682"/>
      <c r="Q21" s="669"/>
      <c r="R21" s="669"/>
      <c r="S21" s="682">
        <f t="shared" si="10"/>
        <v>6</v>
      </c>
      <c r="T21" s="682">
        <f t="shared" si="11"/>
        <v>4</v>
      </c>
      <c r="U21" s="669"/>
      <c r="V21" s="669"/>
      <c r="W21" s="669"/>
      <c r="X21" s="669"/>
      <c r="Y21" s="669"/>
      <c r="Z21" s="669"/>
      <c r="AA21" s="669"/>
      <c r="AB21" s="669"/>
      <c r="AC21" s="669"/>
      <c r="AD21" s="669"/>
      <c r="AE21" s="669"/>
      <c r="AF21" s="669"/>
      <c r="AG21" s="669"/>
      <c r="AH21" s="669"/>
      <c r="AI21" s="669"/>
      <c r="AJ21" s="669"/>
      <c r="AK21" s="669"/>
    </row>
    <row r="22" spans="1:37" ht="15.75" x14ac:dyDescent="0.25">
      <c r="A22" s="669"/>
      <c r="B22" s="669"/>
      <c r="C22" s="669" t="str">
        <f>'หน้าหลักภาระงานขั้นต่ำ '!B51</f>
        <v>ผลการดำเนินงาน (หน่วยชั่วโมง) &gt;=8</v>
      </c>
      <c r="D22" s="669">
        <v>5</v>
      </c>
      <c r="E22" s="669"/>
      <c r="F22" s="693">
        <v>8</v>
      </c>
      <c r="G22" s="677"/>
      <c r="H22" s="677"/>
      <c r="I22" s="677">
        <v>5</v>
      </c>
      <c r="J22" s="677"/>
      <c r="K22" s="669"/>
      <c r="L22" s="678"/>
      <c r="M22" s="678"/>
      <c r="N22" s="669"/>
      <c r="O22" s="685"/>
      <c r="P22" s="682"/>
      <c r="Q22" s="669"/>
      <c r="R22" s="669"/>
      <c r="S22" s="682">
        <f t="shared" si="10"/>
        <v>8</v>
      </c>
      <c r="T22" s="682">
        <f t="shared" si="11"/>
        <v>5</v>
      </c>
      <c r="U22" s="669"/>
      <c r="V22" s="669"/>
      <c r="W22" s="669"/>
      <c r="X22" s="669"/>
      <c r="Y22" s="669"/>
      <c r="Z22" s="669"/>
      <c r="AA22" s="669"/>
      <c r="AB22" s="669"/>
      <c r="AC22" s="669"/>
      <c r="AD22" s="669"/>
      <c r="AE22" s="669"/>
      <c r="AF22" s="669"/>
      <c r="AG22" s="669"/>
      <c r="AH22" s="669"/>
      <c r="AI22" s="669"/>
      <c r="AJ22" s="669"/>
      <c r="AK22" s="669"/>
    </row>
    <row r="23" spans="1:37" ht="15.75" x14ac:dyDescent="0.25">
      <c r="A23" s="669"/>
      <c r="B23" s="669"/>
      <c r="C23" s="669"/>
      <c r="D23" s="669"/>
      <c r="E23" s="669"/>
      <c r="F23" s="683"/>
      <c r="G23" s="686"/>
      <c r="H23" s="686"/>
      <c r="I23" s="683"/>
      <c r="J23" s="669"/>
      <c r="K23" s="669"/>
      <c r="L23" s="678"/>
      <c r="M23" s="678"/>
      <c r="N23" s="669"/>
      <c r="O23" s="685"/>
      <c r="P23" s="682"/>
      <c r="Q23" s="669"/>
      <c r="R23" s="669"/>
      <c r="S23" s="669"/>
      <c r="T23" s="669"/>
      <c r="U23" s="669"/>
      <c r="V23" s="669"/>
      <c r="W23" s="669"/>
      <c r="X23" s="669"/>
      <c r="Y23" s="669"/>
      <c r="Z23" s="669"/>
      <c r="AA23" s="669"/>
      <c r="AB23" s="669"/>
      <c r="AC23" s="669"/>
      <c r="AD23" s="669"/>
      <c r="AE23" s="669"/>
      <c r="AF23" s="669"/>
      <c r="AG23" s="669"/>
      <c r="AH23" s="669"/>
      <c r="AI23" s="669"/>
      <c r="AJ23" s="669"/>
      <c r="AK23" s="669"/>
    </row>
    <row r="24" spans="1:37" ht="15.75" x14ac:dyDescent="0.25">
      <c r="A24" s="669"/>
      <c r="B24" s="669">
        <f>'[1]หน้าหลักภาระงานขั้นต่ำ '!A50</f>
        <v>4</v>
      </c>
      <c r="C24" s="669" t="str">
        <f>'หน้าหลักภาระงานขั้นต่ำ '!B53</f>
        <v>ภาระงานทำนุบำรุงศิลปวัฒนธรรม  ข้อ(7)</v>
      </c>
      <c r="D24" s="672">
        <f>'[1]หน้าหลักภาระงานขั้นต่ำ '!C50</f>
        <v>3</v>
      </c>
      <c r="E24" s="669"/>
      <c r="F24" s="1308" t="s">
        <v>648</v>
      </c>
      <c r="G24" s="1309"/>
      <c r="H24" s="671"/>
      <c r="I24" s="1308" t="s">
        <v>88</v>
      </c>
      <c r="J24" s="1309"/>
      <c r="K24" s="669"/>
      <c r="L24" s="678"/>
      <c r="M24" s="678"/>
      <c r="N24" s="669"/>
      <c r="O24" s="685"/>
      <c r="P24" s="682"/>
      <c r="Q24" s="669"/>
      <c r="R24" s="669"/>
      <c r="S24" s="669" t="s">
        <v>656</v>
      </c>
      <c r="T24" s="669" t="s">
        <v>88</v>
      </c>
      <c r="U24" s="669"/>
      <c r="V24" s="669"/>
      <c r="W24" s="669"/>
      <c r="X24" s="669"/>
      <c r="Y24" s="669"/>
      <c r="Z24" s="669"/>
      <c r="AA24" s="669"/>
      <c r="AB24" s="669"/>
      <c r="AC24" s="669"/>
      <c r="AD24" s="669"/>
      <c r="AE24" s="669"/>
      <c r="AF24" s="669"/>
      <c r="AG24" s="669"/>
      <c r="AH24" s="669"/>
      <c r="AI24" s="669"/>
      <c r="AJ24" s="669"/>
      <c r="AK24" s="669"/>
    </row>
    <row r="25" spans="1:37" ht="15.75" x14ac:dyDescent="0.25">
      <c r="A25" s="669"/>
      <c r="B25" s="669"/>
      <c r="C25" s="669" t="str">
        <f>'หน้าหลักภาระงานขั้นต่ำ '!B54</f>
        <v>ผลการดำเนินงาน (หน่วยชั่วโมง) &gt;1</v>
      </c>
      <c r="D25" s="669">
        <v>1</v>
      </c>
      <c r="E25" s="669"/>
      <c r="F25" s="677">
        <v>0</v>
      </c>
      <c r="G25" s="677">
        <f>F26</f>
        <v>2</v>
      </c>
      <c r="H25" s="677"/>
      <c r="I25" s="677">
        <v>1E-4</v>
      </c>
      <c r="J25" s="677">
        <f>I26</f>
        <v>2</v>
      </c>
      <c r="K25" s="669"/>
      <c r="L25" s="678">
        <f t="shared" si="0"/>
        <v>2</v>
      </c>
      <c r="M25" s="678">
        <f t="shared" si="1"/>
        <v>1.9999</v>
      </c>
      <c r="N25" s="669"/>
      <c r="O25" s="702">
        <f>'หน้าหลักภาระงานขั้นต่ำ '!D12</f>
        <v>0.6</v>
      </c>
      <c r="P25" s="681">
        <f>IF(O25&gt;=$F$29,5,         IF(O25&gt;=$F$28,$I$28+($M$28*(O25-$F$28)/$L$28),       IF(O25&gt;=$F$27,$I$27+($M$27*(O25-$F$27)/$L$27),      IF(O25&gt;=$F$26,$I$26+($M$26*(O25-$F$26)/$L$26),       IF(O25&gt;=$F$25,$I$25+($M$25*(O25-$F$25)/$L$25),0)))))</f>
        <v>0.60006999999999999</v>
      </c>
      <c r="Q25" s="669"/>
      <c r="R25" s="669"/>
      <c r="S25" s="682">
        <f>F25</f>
        <v>0</v>
      </c>
      <c r="T25" s="682">
        <f>I25</f>
        <v>1E-4</v>
      </c>
      <c r="U25" s="669"/>
      <c r="V25" s="669"/>
      <c r="W25" s="669"/>
      <c r="X25" s="669"/>
      <c r="Y25" s="669"/>
      <c r="Z25" s="669"/>
      <c r="AA25" s="669"/>
      <c r="AB25" s="669"/>
      <c r="AC25" s="669"/>
      <c r="AD25" s="669"/>
      <c r="AE25" s="669"/>
      <c r="AF25" s="669"/>
      <c r="AG25" s="669"/>
      <c r="AH25" s="669"/>
      <c r="AI25" s="669"/>
      <c r="AJ25" s="669"/>
      <c r="AK25" s="669"/>
    </row>
    <row r="26" spans="1:37" ht="15.75" x14ac:dyDescent="0.25">
      <c r="A26" s="669"/>
      <c r="B26" s="669"/>
      <c r="C26" s="669" t="str">
        <f>'หน้าหลักภาระงานขั้นต่ำ '!B55</f>
        <v>ผลการดำเนินงาน (หน่วยชั่วโมง) &gt;=2</v>
      </c>
      <c r="D26" s="669">
        <v>2</v>
      </c>
      <c r="E26" s="669"/>
      <c r="F26" s="693">
        <v>2</v>
      </c>
      <c r="G26" s="677">
        <f t="shared" ref="G26:G28" si="12">F27</f>
        <v>3</v>
      </c>
      <c r="H26" s="677"/>
      <c r="I26" s="677">
        <v>2</v>
      </c>
      <c r="J26" s="677">
        <f t="shared" ref="J26:J28" si="13">I27</f>
        <v>3</v>
      </c>
      <c r="K26" s="669"/>
      <c r="L26" s="678">
        <f t="shared" si="0"/>
        <v>1</v>
      </c>
      <c r="M26" s="678">
        <f t="shared" si="1"/>
        <v>1</v>
      </c>
      <c r="N26" s="669"/>
      <c r="O26" s="685"/>
      <c r="P26" s="669"/>
      <c r="Q26" s="669"/>
      <c r="R26" s="669"/>
      <c r="S26" s="682">
        <f t="shared" ref="S26:S29" si="14">F26</f>
        <v>2</v>
      </c>
      <c r="T26" s="682">
        <f t="shared" ref="T26:T29" si="15">I26</f>
        <v>2</v>
      </c>
      <c r="U26" s="669"/>
      <c r="V26" s="669"/>
      <c r="W26" s="669"/>
      <c r="X26" s="669"/>
      <c r="Y26" s="669"/>
      <c r="Z26" s="669"/>
      <c r="AA26" s="669"/>
      <c r="AB26" s="669"/>
      <c r="AC26" s="669"/>
      <c r="AD26" s="669"/>
      <c r="AE26" s="669"/>
      <c r="AF26" s="669"/>
      <c r="AG26" s="669"/>
      <c r="AH26" s="669"/>
      <c r="AI26" s="669"/>
      <c r="AJ26" s="669"/>
      <c r="AK26" s="669"/>
    </row>
    <row r="27" spans="1:37" ht="15.75" x14ac:dyDescent="0.25">
      <c r="A27" s="669"/>
      <c r="B27" s="669"/>
      <c r="C27" s="669" t="str">
        <f>'หน้าหลักภาระงานขั้นต่ำ '!B56</f>
        <v>ผลการดำเนินงาน (หน่วยชั่วโมง) &gt;=3</v>
      </c>
      <c r="D27" s="669">
        <v>3</v>
      </c>
      <c r="E27" s="669"/>
      <c r="F27" s="693">
        <v>3</v>
      </c>
      <c r="G27" s="677">
        <f t="shared" si="12"/>
        <v>4</v>
      </c>
      <c r="H27" s="677"/>
      <c r="I27" s="677">
        <v>3</v>
      </c>
      <c r="J27" s="677">
        <f t="shared" si="13"/>
        <v>4</v>
      </c>
      <c r="K27" s="669"/>
      <c r="L27" s="678">
        <f t="shared" si="0"/>
        <v>1</v>
      </c>
      <c r="M27" s="678">
        <f t="shared" si="1"/>
        <v>1</v>
      </c>
      <c r="N27" s="669"/>
      <c r="O27" s="685"/>
      <c r="P27" s="669"/>
      <c r="Q27" s="669"/>
      <c r="R27" s="669"/>
      <c r="S27" s="682">
        <f t="shared" si="14"/>
        <v>3</v>
      </c>
      <c r="T27" s="682">
        <f t="shared" si="15"/>
        <v>3</v>
      </c>
      <c r="U27" s="669"/>
      <c r="V27" s="669"/>
      <c r="W27" s="669"/>
      <c r="X27" s="669"/>
      <c r="Y27" s="669"/>
      <c r="Z27" s="669"/>
      <c r="AA27" s="669"/>
      <c r="AB27" s="669"/>
      <c r="AC27" s="669"/>
      <c r="AD27" s="669"/>
      <c r="AE27" s="669"/>
      <c r="AF27" s="669"/>
      <c r="AG27" s="669"/>
      <c r="AH27" s="669"/>
      <c r="AI27" s="669"/>
      <c r="AJ27" s="669"/>
      <c r="AK27" s="669"/>
    </row>
    <row r="28" spans="1:37" ht="15.75" x14ac:dyDescent="0.25">
      <c r="A28" s="669"/>
      <c r="B28" s="669"/>
      <c r="C28" s="669" t="str">
        <f>'หน้าหลักภาระงานขั้นต่ำ '!B57</f>
        <v>ผลการดำเนินงาน (หน่วยชั่วโมง) &gt;=4</v>
      </c>
      <c r="D28" s="669">
        <v>4</v>
      </c>
      <c r="E28" s="669"/>
      <c r="F28" s="693">
        <v>4</v>
      </c>
      <c r="G28" s="677">
        <f t="shared" si="12"/>
        <v>5</v>
      </c>
      <c r="H28" s="677"/>
      <c r="I28" s="677">
        <v>4</v>
      </c>
      <c r="J28" s="677">
        <f t="shared" si="13"/>
        <v>5</v>
      </c>
      <c r="K28" s="669"/>
      <c r="L28" s="678">
        <f t="shared" si="0"/>
        <v>1</v>
      </c>
      <c r="M28" s="678">
        <f t="shared" si="1"/>
        <v>1</v>
      </c>
      <c r="N28" s="669"/>
      <c r="O28" s="685"/>
      <c r="P28" s="669"/>
      <c r="Q28" s="669"/>
      <c r="R28" s="669"/>
      <c r="S28" s="682">
        <f t="shared" si="14"/>
        <v>4</v>
      </c>
      <c r="T28" s="682">
        <f t="shared" si="15"/>
        <v>4</v>
      </c>
      <c r="U28" s="669"/>
      <c r="V28" s="669"/>
      <c r="W28" s="669"/>
      <c r="X28" s="669"/>
      <c r="Y28" s="669"/>
      <c r="Z28" s="669"/>
      <c r="AA28" s="669"/>
      <c r="AB28" s="669"/>
      <c r="AC28" s="669"/>
      <c r="AD28" s="669"/>
      <c r="AE28" s="669"/>
      <c r="AF28" s="669"/>
      <c r="AG28" s="669"/>
      <c r="AH28" s="669"/>
      <c r="AI28" s="669"/>
      <c r="AJ28" s="669"/>
      <c r="AK28" s="669"/>
    </row>
    <row r="29" spans="1:37" ht="15.75" x14ac:dyDescent="0.25">
      <c r="A29" s="669"/>
      <c r="B29" s="669"/>
      <c r="C29" s="669" t="str">
        <f>'หน้าหลักภาระงานขั้นต่ำ '!B58</f>
        <v>ผลการดำเนินงาน (หน่วยชั่วโมง) &gt;=5</v>
      </c>
      <c r="D29" s="669">
        <v>5</v>
      </c>
      <c r="E29" s="669"/>
      <c r="F29" s="693">
        <v>5</v>
      </c>
      <c r="G29" s="677"/>
      <c r="H29" s="677"/>
      <c r="I29" s="677">
        <v>5</v>
      </c>
      <c r="J29" s="677"/>
      <c r="K29" s="669"/>
      <c r="L29" s="678"/>
      <c r="M29" s="678"/>
      <c r="N29" s="669"/>
      <c r="O29" s="685"/>
      <c r="P29" s="669"/>
      <c r="Q29" s="669"/>
      <c r="R29" s="669"/>
      <c r="S29" s="682">
        <f t="shared" si="14"/>
        <v>5</v>
      </c>
      <c r="T29" s="682">
        <f t="shared" si="15"/>
        <v>5</v>
      </c>
      <c r="U29" s="669"/>
      <c r="V29" s="669"/>
      <c r="W29" s="669"/>
      <c r="X29" s="669"/>
      <c r="Y29" s="669"/>
      <c r="Z29" s="669"/>
      <c r="AA29" s="669"/>
      <c r="AB29" s="669"/>
      <c r="AC29" s="669"/>
      <c r="AD29" s="669"/>
      <c r="AE29" s="669"/>
      <c r="AF29" s="669"/>
      <c r="AG29" s="669"/>
      <c r="AH29" s="669"/>
      <c r="AI29" s="669"/>
      <c r="AJ29" s="669"/>
      <c r="AK29" s="669"/>
    </row>
    <row r="30" spans="1:37" ht="15.75" x14ac:dyDescent="0.25">
      <c r="A30" s="669"/>
      <c r="B30" s="669"/>
      <c r="C30" s="669"/>
      <c r="D30" s="669"/>
      <c r="E30" s="669"/>
      <c r="F30" s="683"/>
      <c r="G30" s="687"/>
      <c r="H30" s="687"/>
      <c r="I30" s="683"/>
      <c r="J30" s="669"/>
      <c r="K30" s="669"/>
      <c r="L30" s="678"/>
      <c r="M30" s="678"/>
      <c r="N30" s="669"/>
      <c r="O30" s="685"/>
      <c r="P30" s="669"/>
      <c r="Q30" s="669"/>
      <c r="R30" s="669"/>
      <c r="S30" s="669"/>
      <c r="T30" s="669"/>
      <c r="U30" s="669"/>
      <c r="V30" s="669"/>
      <c r="W30" s="669"/>
      <c r="X30" s="669"/>
      <c r="Y30" s="669"/>
      <c r="Z30" s="669"/>
      <c r="AA30" s="669"/>
      <c r="AB30" s="669"/>
      <c r="AC30" s="669"/>
      <c r="AD30" s="669"/>
      <c r="AE30" s="669"/>
      <c r="AF30" s="669"/>
      <c r="AG30" s="669"/>
      <c r="AH30" s="669"/>
      <c r="AI30" s="669"/>
      <c r="AJ30" s="669"/>
      <c r="AK30" s="669"/>
    </row>
    <row r="31" spans="1:37" ht="15.75" x14ac:dyDescent="0.25">
      <c r="A31" s="669"/>
      <c r="B31" s="669">
        <f>'[1]หน้าหลักภาระงานขั้นต่ำ '!A57</f>
        <v>5</v>
      </c>
      <c r="C31" s="669" t="str">
        <f>'หน้าหลักภาระงานขั้นต่ำ '!B60</f>
        <v>ภาระงานเกี่ยวกับงานกิจการนักศึกษา ภาระงานอื่นๆ  ข้อ(8)</v>
      </c>
      <c r="D31" s="672">
        <f>'[1]หน้าหลักภาระงานขั้นต่ำ '!C57</f>
        <v>3</v>
      </c>
      <c r="E31" s="669"/>
      <c r="F31" s="1308" t="s">
        <v>648</v>
      </c>
      <c r="G31" s="1309"/>
      <c r="H31" s="671"/>
      <c r="I31" s="1308" t="s">
        <v>88</v>
      </c>
      <c r="J31" s="1309"/>
      <c r="K31" s="669"/>
      <c r="L31" s="678"/>
      <c r="M31" s="678"/>
      <c r="N31" s="669"/>
      <c r="O31" s="685"/>
      <c r="P31" s="669"/>
      <c r="Q31" s="669"/>
      <c r="R31" s="669"/>
      <c r="S31" s="669" t="s">
        <v>657</v>
      </c>
      <c r="T31" s="669" t="s">
        <v>88</v>
      </c>
      <c r="U31" s="669"/>
      <c r="V31" s="669"/>
      <c r="W31" s="669"/>
      <c r="X31" s="669"/>
      <c r="Y31" s="669"/>
      <c r="Z31" s="669"/>
      <c r="AA31" s="669"/>
      <c r="AB31" s="669"/>
      <c r="AC31" s="669"/>
      <c r="AD31" s="669"/>
      <c r="AE31" s="669"/>
      <c r="AF31" s="669"/>
      <c r="AG31" s="669"/>
      <c r="AH31" s="669"/>
      <c r="AI31" s="669"/>
      <c r="AJ31" s="669"/>
      <c r="AK31" s="669"/>
    </row>
    <row r="32" spans="1:37" ht="15.75" x14ac:dyDescent="0.25">
      <c r="A32" s="669"/>
      <c r="B32" s="669"/>
      <c r="C32" s="669" t="str">
        <f>'หน้าหลักภาระงานขั้นต่ำ '!B61</f>
        <v>ผลการดำเนินงาน (หน่วยชั่วโมง) &gt;1</v>
      </c>
      <c r="D32" s="669">
        <v>1</v>
      </c>
      <c r="E32" s="669"/>
      <c r="F32" s="677">
        <v>0</v>
      </c>
      <c r="G32" s="677">
        <v>2</v>
      </c>
      <c r="H32" s="677"/>
      <c r="I32" s="677">
        <v>1E-4</v>
      </c>
      <c r="J32" s="677">
        <f>I33</f>
        <v>2</v>
      </c>
      <c r="K32" s="669"/>
      <c r="L32" s="678">
        <f t="shared" si="0"/>
        <v>2</v>
      </c>
      <c r="M32" s="678">
        <f t="shared" si="1"/>
        <v>1.9999</v>
      </c>
      <c r="N32" s="669"/>
      <c r="O32" s="702">
        <f>'หน้าหลักภาระงานขั้นต่ำ '!D13</f>
        <v>0.6</v>
      </c>
      <c r="P32" s="681">
        <f>IF(O32&gt;=$F$36,5,         IF(O32&gt;=$F$35,$I$35+($M$35*(O32-$F$35)/$L$35),       IF(O32&gt;=$F$34,$I$34+($M$34*(O32-$F$34)/$L$34),      IF(O32&gt;=$F$33,$I$33+($M$33*(O32-$F$33)/$L$33),       IF(O32&gt;=$F$32,$I$32+($M$32*(O32-$F$32)/$L$32),0)))))</f>
        <v>0.60006999999999999</v>
      </c>
      <c r="Q32" s="669"/>
      <c r="R32" s="669"/>
      <c r="S32" s="682">
        <f>F32</f>
        <v>0</v>
      </c>
      <c r="T32" s="682">
        <f>I32</f>
        <v>1E-4</v>
      </c>
      <c r="U32" s="669"/>
      <c r="V32" s="669"/>
      <c r="W32" s="669"/>
      <c r="X32" s="669"/>
      <c r="Y32" s="669"/>
      <c r="Z32" s="669"/>
      <c r="AA32" s="669"/>
      <c r="AB32" s="669"/>
      <c r="AC32" s="669"/>
      <c r="AD32" s="669"/>
      <c r="AE32" s="669"/>
      <c r="AF32" s="669"/>
      <c r="AG32" s="669"/>
      <c r="AH32" s="669"/>
      <c r="AI32" s="669"/>
      <c r="AJ32" s="669"/>
      <c r="AK32" s="669"/>
    </row>
    <row r="33" spans="1:37" ht="15.75" x14ac:dyDescent="0.25">
      <c r="A33" s="669"/>
      <c r="B33" s="669"/>
      <c r="C33" s="669" t="str">
        <f>'หน้าหลักภาระงานขั้นต่ำ '!B62</f>
        <v>ผลการดำเนินงาน (หน่วยชั่วโมง) &gt;=2</v>
      </c>
      <c r="D33" s="669">
        <v>2</v>
      </c>
      <c r="E33" s="669"/>
      <c r="F33" s="693">
        <v>2</v>
      </c>
      <c r="G33" s="677">
        <v>3</v>
      </c>
      <c r="H33" s="677"/>
      <c r="I33" s="677">
        <v>2</v>
      </c>
      <c r="J33" s="677">
        <f t="shared" ref="J33:J35" si="16">I34</f>
        <v>3</v>
      </c>
      <c r="K33" s="669"/>
      <c r="L33" s="678">
        <f t="shared" si="0"/>
        <v>1</v>
      </c>
      <c r="M33" s="678">
        <f t="shared" si="1"/>
        <v>1</v>
      </c>
      <c r="N33" s="669"/>
      <c r="O33" s="669"/>
      <c r="P33" s="669"/>
      <c r="Q33" s="669"/>
      <c r="R33" s="669"/>
      <c r="S33" s="682">
        <f t="shared" ref="S33:S36" si="17">F33</f>
        <v>2</v>
      </c>
      <c r="T33" s="682">
        <f t="shared" ref="T33:T36" si="18">I33</f>
        <v>2</v>
      </c>
      <c r="U33" s="669"/>
      <c r="V33" s="669"/>
      <c r="W33" s="669"/>
      <c r="X33" s="669"/>
      <c r="Y33" s="669"/>
      <c r="Z33" s="669"/>
      <c r="AA33" s="669"/>
      <c r="AB33" s="669"/>
      <c r="AC33" s="669"/>
      <c r="AD33" s="669"/>
      <c r="AE33" s="669"/>
      <c r="AF33" s="669"/>
      <c r="AG33" s="669"/>
      <c r="AH33" s="669"/>
      <c r="AI33" s="669"/>
      <c r="AJ33" s="669"/>
      <c r="AK33" s="669"/>
    </row>
    <row r="34" spans="1:37" ht="15.75" x14ac:dyDescent="0.25">
      <c r="A34" s="669"/>
      <c r="B34" s="669"/>
      <c r="C34" s="669" t="str">
        <f>'หน้าหลักภาระงานขั้นต่ำ '!B63</f>
        <v>ผลการดำเนินงาน (หน่วยชั่วโมง) &gt;=3</v>
      </c>
      <c r="D34" s="669">
        <v>3</v>
      </c>
      <c r="E34" s="669"/>
      <c r="F34" s="693">
        <v>3</v>
      </c>
      <c r="G34" s="677">
        <v>4</v>
      </c>
      <c r="H34" s="677"/>
      <c r="I34" s="677">
        <v>3</v>
      </c>
      <c r="J34" s="677">
        <f t="shared" si="16"/>
        <v>4</v>
      </c>
      <c r="K34" s="669"/>
      <c r="L34" s="678">
        <f t="shared" si="0"/>
        <v>1</v>
      </c>
      <c r="M34" s="678">
        <f t="shared" si="1"/>
        <v>1</v>
      </c>
      <c r="N34" s="669"/>
      <c r="O34" s="669"/>
      <c r="P34" s="669"/>
      <c r="Q34" s="669"/>
      <c r="R34" s="669"/>
      <c r="S34" s="682">
        <f t="shared" si="17"/>
        <v>3</v>
      </c>
      <c r="T34" s="682">
        <f t="shared" si="18"/>
        <v>3</v>
      </c>
      <c r="U34" s="669"/>
      <c r="V34" s="669"/>
      <c r="W34" s="669"/>
      <c r="X34" s="669"/>
      <c r="Y34" s="669"/>
      <c r="Z34" s="669"/>
      <c r="AA34" s="669"/>
      <c r="AB34" s="669"/>
      <c r="AC34" s="669"/>
      <c r="AD34" s="669"/>
      <c r="AE34" s="669"/>
      <c r="AF34" s="669"/>
      <c r="AG34" s="669"/>
      <c r="AH34" s="669"/>
      <c r="AI34" s="669"/>
      <c r="AJ34" s="669"/>
      <c r="AK34" s="669"/>
    </row>
    <row r="35" spans="1:37" ht="15.75" x14ac:dyDescent="0.25">
      <c r="A35" s="669"/>
      <c r="B35" s="669"/>
      <c r="C35" s="669" t="str">
        <f>'หน้าหลักภาระงานขั้นต่ำ '!B64</f>
        <v>ผลการดำเนินงาน (หน่วยชั่วโมง) &gt;=4</v>
      </c>
      <c r="D35" s="669">
        <v>4</v>
      </c>
      <c r="E35" s="669"/>
      <c r="F35" s="693">
        <v>4</v>
      </c>
      <c r="G35" s="677">
        <v>5</v>
      </c>
      <c r="H35" s="677"/>
      <c r="I35" s="677">
        <v>4</v>
      </c>
      <c r="J35" s="677">
        <f t="shared" si="16"/>
        <v>5</v>
      </c>
      <c r="K35" s="669"/>
      <c r="L35" s="678">
        <f t="shared" si="0"/>
        <v>1</v>
      </c>
      <c r="M35" s="678">
        <f t="shared" si="1"/>
        <v>1</v>
      </c>
      <c r="N35" s="669"/>
      <c r="O35" s="669"/>
      <c r="P35" s="669"/>
      <c r="Q35" s="669"/>
      <c r="R35" s="669"/>
      <c r="S35" s="682">
        <f t="shared" si="17"/>
        <v>4</v>
      </c>
      <c r="T35" s="682">
        <f t="shared" si="18"/>
        <v>4</v>
      </c>
      <c r="U35" s="669"/>
      <c r="V35" s="669"/>
      <c r="W35" s="669"/>
      <c r="X35" s="669"/>
      <c r="Y35" s="669"/>
      <c r="Z35" s="669"/>
      <c r="AA35" s="669"/>
      <c r="AB35" s="669"/>
      <c r="AC35" s="669"/>
      <c r="AD35" s="669"/>
      <c r="AE35" s="669"/>
      <c r="AF35" s="669"/>
      <c r="AG35" s="669"/>
      <c r="AH35" s="669"/>
      <c r="AI35" s="669"/>
      <c r="AJ35" s="669"/>
      <c r="AK35" s="669"/>
    </row>
    <row r="36" spans="1:37" ht="15.75" x14ac:dyDescent="0.25">
      <c r="A36" s="669"/>
      <c r="B36" s="669"/>
      <c r="C36" s="669" t="str">
        <f>'หน้าหลักภาระงานขั้นต่ำ '!B65</f>
        <v>ผลการดำเนินงาน (หน่วยชั่วโมง) &gt;=5</v>
      </c>
      <c r="D36" s="669">
        <v>5</v>
      </c>
      <c r="E36" s="669"/>
      <c r="F36" s="693">
        <v>5</v>
      </c>
      <c r="G36" s="677"/>
      <c r="H36" s="677"/>
      <c r="I36" s="677">
        <v>5</v>
      </c>
      <c r="J36" s="677"/>
      <c r="K36" s="669"/>
      <c r="L36" s="678"/>
      <c r="M36" s="678"/>
      <c r="N36" s="669"/>
      <c r="O36" s="669"/>
      <c r="P36" s="669"/>
      <c r="Q36" s="669"/>
      <c r="R36" s="669"/>
      <c r="S36" s="682">
        <f t="shared" si="17"/>
        <v>5</v>
      </c>
      <c r="T36" s="682">
        <f t="shared" si="18"/>
        <v>5</v>
      </c>
      <c r="U36" s="669"/>
      <c r="V36" s="669"/>
      <c r="W36" s="669"/>
      <c r="X36" s="669"/>
      <c r="Y36" s="669"/>
      <c r="Z36" s="669"/>
      <c r="AA36" s="669"/>
      <c r="AB36" s="669"/>
      <c r="AC36" s="669"/>
      <c r="AD36" s="669"/>
      <c r="AE36" s="669"/>
      <c r="AF36" s="669"/>
      <c r="AG36" s="669"/>
      <c r="AH36" s="669"/>
      <c r="AI36" s="669"/>
      <c r="AJ36" s="669"/>
      <c r="AK36" s="669"/>
    </row>
    <row r="37" spans="1:37" ht="15.75" x14ac:dyDescent="0.25">
      <c r="A37" s="669"/>
      <c r="B37" s="669"/>
      <c r="C37" s="669"/>
      <c r="D37" s="669"/>
      <c r="E37" s="669"/>
      <c r="F37" s="669"/>
      <c r="G37" s="674"/>
      <c r="H37" s="674"/>
      <c r="I37" s="669"/>
      <c r="J37" s="674"/>
      <c r="K37" s="669"/>
      <c r="L37" s="669"/>
      <c r="M37" s="669"/>
      <c r="N37" s="669"/>
      <c r="O37" s="669"/>
      <c r="P37" s="669"/>
      <c r="Q37" s="669"/>
      <c r="R37" s="669"/>
      <c r="S37" s="669"/>
      <c r="T37" s="669"/>
      <c r="U37" s="669"/>
      <c r="V37" s="669"/>
      <c r="W37" s="669"/>
      <c r="X37" s="669"/>
      <c r="Y37" s="669"/>
      <c r="Z37" s="669"/>
      <c r="AA37" s="669"/>
      <c r="AB37" s="669"/>
      <c r="AC37" s="669"/>
      <c r="AD37" s="669"/>
      <c r="AE37" s="669"/>
      <c r="AF37" s="669"/>
      <c r="AG37" s="669"/>
      <c r="AH37" s="669"/>
      <c r="AI37" s="669"/>
      <c r="AJ37" s="669"/>
      <c r="AK37" s="669"/>
    </row>
    <row r="38" spans="1:37" ht="15.75" x14ac:dyDescent="0.25">
      <c r="A38" s="669"/>
      <c r="B38" s="669"/>
      <c r="C38" s="669"/>
      <c r="D38" s="669"/>
      <c r="E38" s="669"/>
      <c r="F38" s="669"/>
      <c r="G38" s="674"/>
      <c r="H38" s="674"/>
      <c r="I38" s="669"/>
      <c r="J38" s="674"/>
      <c r="K38" s="669"/>
      <c r="L38" s="669"/>
      <c r="M38" s="669"/>
      <c r="N38" s="669"/>
      <c r="O38" s="669"/>
      <c r="P38" s="669"/>
      <c r="Q38" s="669"/>
      <c r="R38" s="669"/>
      <c r="S38" s="669"/>
      <c r="T38" s="669"/>
      <c r="U38" s="669"/>
      <c r="V38" s="669"/>
      <c r="W38" s="669"/>
      <c r="X38" s="669"/>
      <c r="Y38" s="669"/>
      <c r="Z38" s="669"/>
      <c r="AA38" s="669"/>
      <c r="AB38" s="669"/>
      <c r="AC38" s="669"/>
      <c r="AD38" s="669"/>
      <c r="AE38" s="669"/>
      <c r="AF38" s="669"/>
      <c r="AG38" s="669"/>
      <c r="AH38" s="669"/>
      <c r="AI38" s="669"/>
      <c r="AJ38" s="669"/>
      <c r="AK38" s="669"/>
    </row>
  </sheetData>
  <sheetProtection algorithmName="SHA-512" hashValue="acdTWNQEI54w+c59Hg07lwf6CNnVk5KMxB8AfnqhoXivRqtZD7DYfkXY/R6loO6BIuX2P5ff6DDEkIfFfmfTfA==" saltValue="CawGaO4s+81+xtnfkacD2g==" spinCount="100000" sheet="1" objects="1" scenarios="1"/>
  <mergeCells count="10">
    <mergeCell ref="F24:G24"/>
    <mergeCell ref="I24:J24"/>
    <mergeCell ref="F31:G31"/>
    <mergeCell ref="I31:J31"/>
    <mergeCell ref="F2:G2"/>
    <mergeCell ref="I2:J2"/>
    <mergeCell ref="F10:G10"/>
    <mergeCell ref="I10:J10"/>
    <mergeCell ref="F17:G17"/>
    <mergeCell ref="I17:J17"/>
  </mergeCells>
  <pageMargins left="0.7" right="0.7" top="0.75" bottom="0.75" header="0.3" footer="0.3"/>
  <pageSetup paperSize="9" orientation="portrait" r:id="rId1"/>
  <headerFooter>
    <oddHeader>&amp;CRMUTK</oddHeader>
    <oddFooter>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"/>
  <sheetViews>
    <sheetView tabSelected="1" topLeftCell="A11" zoomScale="120" zoomScaleNormal="120" zoomScalePageLayoutView="120" workbookViewId="0">
      <selection activeCell="A16" sqref="A16"/>
    </sheetView>
  </sheetViews>
  <sheetFormatPr defaultColWidth="9.140625" defaultRowHeight="12.75" x14ac:dyDescent="0.2"/>
  <cols>
    <col min="1" max="1" width="7.85546875" style="29" customWidth="1"/>
    <col min="2" max="2" width="8.5703125" style="29" customWidth="1"/>
    <col min="3" max="3" width="20.140625" style="29" customWidth="1"/>
    <col min="4" max="4" width="17.7109375" style="29" customWidth="1"/>
    <col min="5" max="5" width="15.42578125" style="29" customWidth="1"/>
    <col min="6" max="6" width="13.5703125" style="29" customWidth="1"/>
    <col min="7" max="7" width="10.42578125" style="29" customWidth="1"/>
    <col min="8" max="8" width="88.28515625" style="29" customWidth="1"/>
    <col min="9" max="9" width="21.42578125" style="29" customWidth="1"/>
    <col min="10" max="16384" width="9.140625" style="29"/>
  </cols>
  <sheetData>
    <row r="1" spans="1:15" x14ac:dyDescent="0.2">
      <c r="A1" s="802"/>
      <c r="B1" s="802"/>
      <c r="C1" s="802"/>
      <c r="D1" s="802"/>
      <c r="E1" s="802"/>
      <c r="F1" s="802"/>
      <c r="G1" s="802"/>
      <c r="H1" s="28"/>
      <c r="I1" s="28"/>
      <c r="J1" s="28"/>
      <c r="K1" s="28"/>
      <c r="L1" s="28"/>
      <c r="M1" s="28"/>
      <c r="N1" s="28"/>
      <c r="O1" s="28"/>
    </row>
    <row r="2" spans="1:15" ht="13.5" thickBot="1" x14ac:dyDescent="0.25">
      <c r="A2" s="803" t="s">
        <v>737</v>
      </c>
      <c r="B2" s="803"/>
      <c r="C2" s="803"/>
      <c r="D2" s="803"/>
      <c r="E2" s="803"/>
      <c r="F2" s="803"/>
      <c r="G2" s="803"/>
      <c r="H2" s="28"/>
      <c r="I2" s="28"/>
      <c r="J2" s="28"/>
      <c r="K2" s="28"/>
      <c r="L2" s="28"/>
      <c r="M2" s="28"/>
      <c r="N2" s="28"/>
      <c r="O2" s="28"/>
    </row>
    <row r="3" spans="1:15" ht="21.75" customHeight="1" x14ac:dyDescent="0.2">
      <c r="A3" s="30" t="s">
        <v>84</v>
      </c>
      <c r="B3" s="31"/>
      <c r="C3" s="31"/>
      <c r="D3" s="31"/>
      <c r="E3" s="31"/>
      <c r="F3" s="31"/>
      <c r="G3" s="32"/>
      <c r="I3" s="28"/>
      <c r="J3" s="28"/>
      <c r="K3" s="28"/>
      <c r="L3" s="28"/>
      <c r="M3" s="28"/>
      <c r="N3" s="28"/>
      <c r="O3" s="28"/>
    </row>
    <row r="4" spans="1:15" ht="21.75" customHeight="1" x14ac:dyDescent="0.2">
      <c r="A4" s="33"/>
      <c r="B4" s="34" t="s">
        <v>217</v>
      </c>
      <c r="C4" s="35"/>
      <c r="D4" s="35"/>
      <c r="E4" s="35"/>
      <c r="F4" s="36"/>
      <c r="G4" s="37"/>
      <c r="I4" s="28"/>
      <c r="J4" s="28"/>
      <c r="K4" s="28"/>
      <c r="L4" s="28"/>
      <c r="M4" s="28"/>
      <c r="N4" s="28"/>
      <c r="O4" s="28"/>
    </row>
    <row r="5" spans="1:15" ht="31.5" customHeight="1" x14ac:dyDescent="0.2">
      <c r="A5" s="33"/>
      <c r="B5" s="36"/>
      <c r="C5" s="808" t="s">
        <v>213</v>
      </c>
      <c r="D5" s="808"/>
      <c r="E5" s="808"/>
      <c r="F5" s="808"/>
      <c r="G5" s="809"/>
      <c r="I5" s="38"/>
      <c r="J5" s="38"/>
      <c r="K5" s="38"/>
      <c r="L5" s="38"/>
      <c r="M5" s="38"/>
      <c r="N5" s="38"/>
      <c r="O5" s="38"/>
    </row>
    <row r="6" spans="1:15" ht="45.75" customHeight="1" x14ac:dyDescent="0.2">
      <c r="A6" s="33"/>
      <c r="B6" s="36"/>
      <c r="C6" s="804" t="s">
        <v>230</v>
      </c>
      <c r="D6" s="804"/>
      <c r="E6" s="804"/>
      <c r="F6" s="804"/>
      <c r="G6" s="805"/>
      <c r="I6" s="39"/>
      <c r="J6" s="28"/>
      <c r="K6" s="28"/>
      <c r="L6" s="28"/>
      <c r="M6" s="28"/>
      <c r="N6" s="28"/>
      <c r="O6" s="28"/>
    </row>
    <row r="7" spans="1:15" ht="33" customHeight="1" x14ac:dyDescent="0.2">
      <c r="A7" s="40" t="s">
        <v>127</v>
      </c>
      <c r="B7" s="36"/>
      <c r="C7" s="806" t="s">
        <v>134</v>
      </c>
      <c r="D7" s="806"/>
      <c r="E7" s="806"/>
      <c r="F7" s="806"/>
      <c r="G7" s="807"/>
      <c r="I7" s="39"/>
      <c r="J7" s="28"/>
      <c r="K7" s="28"/>
      <c r="L7" s="28"/>
      <c r="M7" s="28"/>
      <c r="N7" s="28"/>
      <c r="O7" s="28"/>
    </row>
    <row r="8" spans="1:15" ht="33" customHeight="1" x14ac:dyDescent="0.2">
      <c r="A8" s="33"/>
      <c r="B8" s="36"/>
      <c r="C8" s="806" t="s">
        <v>135</v>
      </c>
      <c r="D8" s="806"/>
      <c r="E8" s="806"/>
      <c r="F8" s="806"/>
      <c r="G8" s="807"/>
      <c r="I8" s="39"/>
      <c r="J8" s="28"/>
      <c r="K8" s="28"/>
      <c r="L8" s="28"/>
      <c r="M8" s="28"/>
      <c r="N8" s="28"/>
      <c r="O8" s="28"/>
    </row>
    <row r="9" spans="1:15" ht="32.25" customHeight="1" x14ac:dyDescent="0.2">
      <c r="A9" s="33"/>
      <c r="B9" s="36"/>
      <c r="C9" s="804" t="s">
        <v>214</v>
      </c>
      <c r="D9" s="804"/>
      <c r="E9" s="804"/>
      <c r="F9" s="804"/>
      <c r="G9" s="805"/>
      <c r="I9" s="39"/>
      <c r="J9" s="28"/>
      <c r="K9" s="28"/>
      <c r="L9" s="28"/>
      <c r="M9" s="28"/>
      <c r="N9" s="28"/>
      <c r="O9" s="28"/>
    </row>
    <row r="10" spans="1:15" ht="16.5" customHeight="1" x14ac:dyDescent="0.2">
      <c r="A10" s="33"/>
      <c r="B10" s="36"/>
      <c r="C10" s="812" t="s">
        <v>215</v>
      </c>
      <c r="D10" s="812"/>
      <c r="E10" s="812"/>
      <c r="F10" s="812"/>
      <c r="G10" s="813"/>
      <c r="J10" s="28"/>
      <c r="K10" s="28"/>
      <c r="L10" s="28"/>
      <c r="M10" s="28"/>
      <c r="N10" s="28"/>
      <c r="O10" s="28"/>
    </row>
    <row r="11" spans="1:15" ht="32.25" customHeight="1" thickBot="1" x14ac:dyDescent="0.25">
      <c r="A11" s="41"/>
      <c r="B11" s="42"/>
      <c r="C11" s="810" t="s">
        <v>216</v>
      </c>
      <c r="D11" s="810"/>
      <c r="E11" s="810"/>
      <c r="F11" s="810"/>
      <c r="G11" s="811"/>
      <c r="J11" s="28"/>
      <c r="K11" s="28"/>
      <c r="L11" s="28"/>
      <c r="M11" s="28"/>
      <c r="N11" s="28"/>
      <c r="O11" s="28"/>
    </row>
    <row r="12" spans="1:15" ht="27.75" customHeight="1" thickBot="1" x14ac:dyDescent="0.25">
      <c r="A12" s="36"/>
      <c r="B12" s="36"/>
      <c r="C12" s="43"/>
      <c r="D12" s="43"/>
      <c r="E12" s="43"/>
      <c r="F12" s="43"/>
      <c r="G12" s="43"/>
      <c r="J12" s="28"/>
      <c r="K12" s="28"/>
      <c r="L12" s="28"/>
      <c r="M12" s="28"/>
      <c r="N12" s="28"/>
      <c r="O12" s="28"/>
    </row>
    <row r="13" spans="1:15" ht="13.5" thickBot="1" x14ac:dyDescent="0.25">
      <c r="A13" s="814" t="s">
        <v>218</v>
      </c>
      <c r="B13" s="815"/>
      <c r="C13" s="816"/>
      <c r="D13" s="44"/>
      <c r="E13" s="44"/>
      <c r="F13" s="44"/>
      <c r="G13" s="44"/>
      <c r="H13" s="28"/>
      <c r="I13" s="28"/>
      <c r="J13" s="28"/>
      <c r="K13" s="28"/>
      <c r="L13" s="28"/>
      <c r="M13" s="28"/>
      <c r="N13" s="28"/>
      <c r="O13" s="28"/>
    </row>
    <row r="14" spans="1:15" ht="9" customHeight="1" x14ac:dyDescent="0.2">
      <c r="A14" s="45"/>
      <c r="B14" s="45"/>
      <c r="D14" s="45"/>
      <c r="E14" s="45"/>
      <c r="F14" s="45"/>
      <c r="G14" s="45"/>
      <c r="H14" s="46" t="s">
        <v>82</v>
      </c>
      <c r="I14" s="28"/>
      <c r="J14" s="28"/>
      <c r="K14" s="28"/>
      <c r="L14" s="28"/>
      <c r="M14" s="28"/>
      <c r="N14" s="28"/>
      <c r="O14" s="28"/>
    </row>
    <row r="15" spans="1:15" x14ac:dyDescent="0.2">
      <c r="A15" s="47" t="s">
        <v>101</v>
      </c>
      <c r="B15" s="47"/>
      <c r="D15" s="45"/>
      <c r="E15" s="45"/>
      <c r="F15" s="45"/>
      <c r="G15" s="48"/>
      <c r="H15" s="46" t="s">
        <v>177</v>
      </c>
      <c r="I15" s="28"/>
      <c r="J15" s="28"/>
      <c r="K15" s="28"/>
      <c r="L15" s="28"/>
      <c r="M15" s="28"/>
      <c r="N15" s="28"/>
      <c r="O15" s="28"/>
    </row>
    <row r="16" spans="1:15" ht="24" customHeight="1" x14ac:dyDescent="0.2">
      <c r="A16" s="28"/>
      <c r="B16" s="49"/>
      <c r="C16" s="637" t="s">
        <v>177</v>
      </c>
      <c r="D16" s="801" t="s">
        <v>746</v>
      </c>
      <c r="E16" s="801"/>
      <c r="F16" s="801"/>
      <c r="G16" s="801"/>
      <c r="I16" s="28"/>
      <c r="J16" s="28"/>
      <c r="K16" s="28"/>
      <c r="L16" s="28"/>
      <c r="M16" s="28"/>
      <c r="N16" s="28"/>
      <c r="O16" s="28"/>
    </row>
    <row r="17" spans="1:15" ht="24" customHeight="1" x14ac:dyDescent="0.2">
      <c r="A17" s="28"/>
      <c r="B17" s="49"/>
      <c r="C17" s="637" t="s">
        <v>177</v>
      </c>
      <c r="D17" s="801" t="s">
        <v>635</v>
      </c>
      <c r="E17" s="801"/>
      <c r="F17" s="801"/>
      <c r="G17" s="801"/>
      <c r="J17" s="28"/>
      <c r="K17" s="28"/>
      <c r="L17" s="28"/>
      <c r="M17" s="28"/>
      <c r="N17" s="28"/>
      <c r="O17" s="28"/>
    </row>
    <row r="18" spans="1:15" ht="11.25" customHeight="1" thickBot="1" x14ac:dyDescent="0.25">
      <c r="A18" s="28"/>
      <c r="B18" s="49"/>
      <c r="D18" s="49"/>
      <c r="E18" s="49"/>
      <c r="F18" s="49"/>
      <c r="G18" s="49"/>
      <c r="J18" s="50"/>
      <c r="K18" s="28"/>
      <c r="L18" s="28"/>
      <c r="M18" s="28"/>
      <c r="N18" s="28"/>
      <c r="O18" s="28"/>
    </row>
    <row r="19" spans="1:15" x14ac:dyDescent="0.2">
      <c r="A19" s="707" t="s">
        <v>102</v>
      </c>
      <c r="B19" s="708"/>
      <c r="C19" s="709" t="s">
        <v>680</v>
      </c>
      <c r="D19" s="710" t="s">
        <v>178</v>
      </c>
      <c r="E19" s="846" t="s">
        <v>672</v>
      </c>
      <c r="F19" s="846"/>
      <c r="G19" s="847"/>
      <c r="H19" s="51" t="s">
        <v>86</v>
      </c>
    </row>
    <row r="20" spans="1:15" x14ac:dyDescent="0.2">
      <c r="A20" s="711" t="s">
        <v>209</v>
      </c>
      <c r="B20" s="36"/>
      <c r="C20" s="712" t="s">
        <v>56</v>
      </c>
      <c r="D20" s="713" t="s">
        <v>179</v>
      </c>
      <c r="E20" s="848" t="s">
        <v>673</v>
      </c>
      <c r="F20" s="848"/>
      <c r="G20" s="849"/>
      <c r="H20" s="53" t="s">
        <v>219</v>
      </c>
    </row>
    <row r="21" spans="1:15" ht="13.5" thickBot="1" x14ac:dyDescent="0.25">
      <c r="A21" s="714" t="s">
        <v>210</v>
      </c>
      <c r="B21" s="715"/>
      <c r="C21" s="716"/>
      <c r="D21" s="717" t="s">
        <v>137</v>
      </c>
      <c r="E21" s="866" t="s">
        <v>206</v>
      </c>
      <c r="F21" s="866"/>
      <c r="G21" s="718"/>
      <c r="H21" s="54" t="s">
        <v>220</v>
      </c>
    </row>
    <row r="22" spans="1:15" x14ac:dyDescent="0.2">
      <c r="A22" s="707" t="s">
        <v>129</v>
      </c>
      <c r="B22" s="708"/>
      <c r="C22" s="31"/>
      <c r="D22" s="709" t="s">
        <v>629</v>
      </c>
      <c r="E22" s="708"/>
      <c r="F22" s="719"/>
      <c r="G22" s="720"/>
      <c r="H22" s="55" t="s">
        <v>618</v>
      </c>
      <c r="N22" s="28"/>
      <c r="O22" s="28"/>
    </row>
    <row r="23" spans="1:15" ht="13.5" thickBot="1" x14ac:dyDescent="0.25">
      <c r="A23" s="714" t="s">
        <v>53</v>
      </c>
      <c r="B23" s="42"/>
      <c r="C23" s="721" t="s">
        <v>57</v>
      </c>
      <c r="D23" s="715" t="s">
        <v>130</v>
      </c>
      <c r="E23" s="722" t="s">
        <v>49</v>
      </c>
      <c r="F23" s="723" t="str">
        <f>IF(E23=H36, E21,IF(E23=H37, E20,IF(E23=H38, E19)))</f>
        <v>…………………………</v>
      </c>
      <c r="G23" s="718"/>
      <c r="H23" s="28" t="s">
        <v>221</v>
      </c>
      <c r="J23" s="50"/>
      <c r="N23" s="28"/>
      <c r="O23" s="28"/>
    </row>
    <row r="24" spans="1:15" ht="11.25" customHeight="1" thickBot="1" x14ac:dyDescent="0.25">
      <c r="A24" s="48"/>
      <c r="B24" s="48"/>
      <c r="D24" s="48"/>
      <c r="F24" s="48"/>
      <c r="G24" s="48"/>
      <c r="H24" s="661" t="s">
        <v>55</v>
      </c>
      <c r="J24" s="50"/>
      <c r="N24" s="28"/>
      <c r="O24" s="28"/>
    </row>
    <row r="25" spans="1:15" ht="13.5" thickBot="1" x14ac:dyDescent="0.25">
      <c r="A25" s="814" t="s">
        <v>222</v>
      </c>
      <c r="B25" s="815"/>
      <c r="C25" s="816"/>
      <c r="D25" s="57"/>
      <c r="E25" s="57"/>
      <c r="F25" s="57"/>
      <c r="G25" s="57"/>
      <c r="H25" s="661" t="s">
        <v>56</v>
      </c>
      <c r="J25" s="50"/>
      <c r="N25" s="28"/>
      <c r="O25" s="28"/>
    </row>
    <row r="26" spans="1:15" ht="6" customHeight="1" x14ac:dyDescent="0.2">
      <c r="A26" s="28"/>
      <c r="B26" s="28"/>
      <c r="C26" s="28"/>
      <c r="D26" s="58"/>
      <c r="E26" s="58"/>
      <c r="F26" s="58"/>
      <c r="G26" s="58"/>
      <c r="H26" s="661" t="s">
        <v>57</v>
      </c>
      <c r="J26" s="59"/>
      <c r="N26" s="28"/>
      <c r="O26" s="28"/>
    </row>
    <row r="27" spans="1:15" ht="24" customHeight="1" x14ac:dyDescent="0.2">
      <c r="A27" s="854" t="s">
        <v>104</v>
      </c>
      <c r="B27" s="855"/>
      <c r="C27" s="856"/>
      <c r="D27" s="60" t="s">
        <v>88</v>
      </c>
      <c r="E27" s="60" t="s">
        <v>103</v>
      </c>
      <c r="F27" s="60" t="s">
        <v>105</v>
      </c>
      <c r="G27" s="61"/>
      <c r="H27" s="661" t="s">
        <v>59</v>
      </c>
      <c r="J27" s="62"/>
      <c r="O27" s="28"/>
    </row>
    <row r="28" spans="1:15" x14ac:dyDescent="0.2">
      <c r="A28" s="857"/>
      <c r="B28" s="858"/>
      <c r="C28" s="859"/>
      <c r="D28" s="63" t="s">
        <v>106</v>
      </c>
      <c r="E28" s="63" t="s">
        <v>107</v>
      </c>
      <c r="F28" s="63" t="s">
        <v>108</v>
      </c>
      <c r="G28" s="61"/>
      <c r="H28" s="662" t="s">
        <v>201</v>
      </c>
      <c r="J28" s="36"/>
      <c r="O28" s="28"/>
    </row>
    <row r="29" spans="1:15" x14ac:dyDescent="0.2">
      <c r="A29" s="860" t="s">
        <v>223</v>
      </c>
      <c r="B29" s="861"/>
      <c r="C29" s="862"/>
      <c r="D29" s="101">
        <f>'แบบสรุปองค์ประกอบที่ 1 '!K25</f>
        <v>0.1377612</v>
      </c>
      <c r="E29" s="101">
        <v>70</v>
      </c>
      <c r="F29" s="101">
        <f>D29*E29</f>
        <v>9.6432839999999995</v>
      </c>
      <c r="G29" s="65"/>
      <c r="H29" s="662" t="s">
        <v>202</v>
      </c>
      <c r="O29" s="28"/>
    </row>
    <row r="30" spans="1:15" x14ac:dyDescent="0.2">
      <c r="A30" s="863" t="s">
        <v>224</v>
      </c>
      <c r="B30" s="864"/>
      <c r="C30" s="865"/>
      <c r="D30" s="102">
        <f>'องค์ประกอบที่ 2'!J135</f>
        <v>1</v>
      </c>
      <c r="E30" s="101">
        <v>30</v>
      </c>
      <c r="F30" s="101">
        <f>D30*E30</f>
        <v>30</v>
      </c>
      <c r="G30" s="65"/>
      <c r="H30" s="662" t="s">
        <v>203</v>
      </c>
      <c r="K30" s="28"/>
      <c r="L30" s="28"/>
      <c r="M30" s="28"/>
      <c r="O30" s="28"/>
    </row>
    <row r="31" spans="1:15" x14ac:dyDescent="0.2">
      <c r="A31" s="860" t="s">
        <v>109</v>
      </c>
      <c r="B31" s="861"/>
      <c r="C31" s="862"/>
      <c r="D31" s="66"/>
      <c r="E31" s="64"/>
      <c r="F31" s="66"/>
      <c r="G31" s="67"/>
      <c r="H31" s="662" t="s">
        <v>204</v>
      </c>
      <c r="K31" s="28"/>
      <c r="L31" s="28"/>
      <c r="M31" s="28"/>
      <c r="N31" s="28"/>
      <c r="O31" s="28"/>
    </row>
    <row r="32" spans="1:15" x14ac:dyDescent="0.2">
      <c r="A32" s="837" t="s">
        <v>3</v>
      </c>
      <c r="B32" s="838"/>
      <c r="C32" s="838"/>
      <c r="D32" s="839"/>
      <c r="E32" s="103">
        <f>E29+E30</f>
        <v>100</v>
      </c>
      <c r="F32" s="101">
        <f>F29+F30</f>
        <v>39.643284000000001</v>
      </c>
      <c r="G32" s="65"/>
      <c r="H32" s="662" t="s">
        <v>205</v>
      </c>
      <c r="K32" s="28"/>
      <c r="L32" s="28"/>
      <c r="M32" s="28"/>
      <c r="N32" s="28"/>
      <c r="O32" s="28"/>
    </row>
    <row r="33" spans="1:15" ht="11.25" customHeight="1" x14ac:dyDescent="0.2">
      <c r="A33" s="68"/>
      <c r="B33" s="69"/>
      <c r="D33" s="68"/>
      <c r="E33" s="70"/>
      <c r="F33" s="71"/>
      <c r="G33" s="65"/>
      <c r="H33" s="662" t="s">
        <v>206</v>
      </c>
      <c r="K33" s="28"/>
      <c r="L33" s="28"/>
      <c r="M33" s="28"/>
      <c r="N33" s="28"/>
      <c r="O33" s="28"/>
    </row>
    <row r="34" spans="1:15" x14ac:dyDescent="0.2">
      <c r="A34" s="72" t="s">
        <v>110</v>
      </c>
      <c r="B34" s="72"/>
      <c r="C34" s="73"/>
      <c r="D34" s="73"/>
      <c r="E34" s="74" t="s">
        <v>85</v>
      </c>
      <c r="F34" s="75" t="str">
        <f>IF(F32&gt;89.9,"ดีเด่น",IF(F32&gt;79.9,"ดีมาก",IF(F32&gt;69.9,"ดี",IF(F32&gt;59.9,"พอใช้","ต้องปรับปรุง"))))</f>
        <v>ต้องปรับปรุง</v>
      </c>
      <c r="G34" s="76"/>
      <c r="H34" s="662" t="s">
        <v>176</v>
      </c>
      <c r="K34" s="28"/>
      <c r="L34" s="28"/>
      <c r="M34" s="28"/>
      <c r="N34" s="28"/>
      <c r="O34" s="28"/>
    </row>
    <row r="35" spans="1:15" ht="18" customHeight="1" x14ac:dyDescent="0.2">
      <c r="A35" s="100" t="str">
        <f>IF(F$32&gt;89.99,"R","£ ")</f>
        <v xml:space="preserve">£ </v>
      </c>
      <c r="B35" s="820" t="s">
        <v>111</v>
      </c>
      <c r="C35" s="820"/>
      <c r="D35" s="831" t="s">
        <v>231</v>
      </c>
      <c r="E35" s="831"/>
      <c r="F35" s="77"/>
      <c r="G35" s="77"/>
      <c r="H35" s="662" t="s">
        <v>207</v>
      </c>
      <c r="K35" s="28"/>
      <c r="L35" s="28"/>
      <c r="M35" s="28"/>
      <c r="N35" s="28"/>
      <c r="O35" s="28"/>
    </row>
    <row r="36" spans="1:15" ht="18" customHeight="1" x14ac:dyDescent="0.2">
      <c r="A36" s="100" t="str">
        <f>IF(F$34=B36,"R","£ ")</f>
        <v xml:space="preserve">£ </v>
      </c>
      <c r="B36" s="820" t="s">
        <v>112</v>
      </c>
      <c r="C36" s="820"/>
      <c r="D36" s="831" t="s">
        <v>232</v>
      </c>
      <c r="E36" s="831"/>
      <c r="F36" s="77"/>
      <c r="G36" s="77"/>
      <c r="H36" s="662" t="s">
        <v>67</v>
      </c>
      <c r="K36" s="28"/>
      <c r="L36" s="28"/>
      <c r="M36" s="28"/>
      <c r="N36" s="28"/>
      <c r="O36" s="28"/>
    </row>
    <row r="37" spans="1:15" ht="18" customHeight="1" x14ac:dyDescent="0.2">
      <c r="A37" s="100" t="str">
        <f>IF(F$34=B37,"R","£ ")</f>
        <v xml:space="preserve">£ </v>
      </c>
      <c r="B37" s="820" t="s">
        <v>113</v>
      </c>
      <c r="C37" s="820"/>
      <c r="D37" s="831" t="s">
        <v>745</v>
      </c>
      <c r="E37" s="831"/>
      <c r="F37" s="77"/>
      <c r="G37" s="77"/>
      <c r="H37" s="662" t="s">
        <v>617</v>
      </c>
      <c r="K37" s="28"/>
      <c r="L37" s="28"/>
      <c r="M37" s="28"/>
      <c r="N37" s="28"/>
      <c r="O37" s="28"/>
    </row>
    <row r="38" spans="1:15" ht="18" customHeight="1" x14ac:dyDescent="0.2">
      <c r="A38" s="100" t="str">
        <f>IF(F$34=B38,"R","£ ")</f>
        <v xml:space="preserve">£ </v>
      </c>
      <c r="B38" s="820" t="s">
        <v>114</v>
      </c>
      <c r="C38" s="820"/>
      <c r="D38" s="831" t="s">
        <v>233</v>
      </c>
      <c r="E38" s="831"/>
      <c r="F38" s="77"/>
      <c r="G38" s="77"/>
      <c r="H38" s="662" t="s">
        <v>49</v>
      </c>
      <c r="K38" s="28"/>
      <c r="L38" s="28"/>
      <c r="M38" s="28"/>
      <c r="N38" s="28"/>
      <c r="O38" s="28"/>
    </row>
    <row r="39" spans="1:15" ht="22.5" customHeight="1" x14ac:dyDescent="0.2">
      <c r="A39" s="100" t="str">
        <f>IF(F$32&lt;59.99,"R", "£ ")</f>
        <v>R</v>
      </c>
      <c r="B39" s="820" t="s">
        <v>115</v>
      </c>
      <c r="C39" s="820"/>
      <c r="D39" s="853" t="s">
        <v>234</v>
      </c>
      <c r="E39" s="853"/>
      <c r="F39" s="77"/>
      <c r="G39" s="77"/>
      <c r="H39" s="663"/>
      <c r="K39" s="28"/>
      <c r="L39" s="28"/>
      <c r="M39" s="28"/>
      <c r="N39" s="28"/>
      <c r="O39" s="28"/>
    </row>
    <row r="40" spans="1:15" ht="30" customHeight="1" x14ac:dyDescent="0.2">
      <c r="A40" s="78"/>
      <c r="B40" s="79"/>
      <c r="C40" s="80"/>
      <c r="D40" s="58"/>
      <c r="E40" s="81"/>
      <c r="F40" s="58"/>
      <c r="G40" s="58"/>
      <c r="H40" s="663"/>
      <c r="K40" s="28"/>
      <c r="L40" s="28"/>
      <c r="M40" s="28"/>
      <c r="N40" s="28"/>
      <c r="O40" s="28"/>
    </row>
    <row r="41" spans="1:15" ht="8.4499999999999993" customHeight="1" x14ac:dyDescent="0.2">
      <c r="A41" s="78"/>
      <c r="B41" s="79"/>
      <c r="C41" s="80"/>
      <c r="D41" s="58"/>
      <c r="E41" s="81"/>
      <c r="F41" s="58"/>
      <c r="G41" s="58"/>
      <c r="H41" s="663"/>
      <c r="K41" s="28"/>
      <c r="L41" s="28"/>
      <c r="M41" s="28"/>
      <c r="N41" s="28"/>
      <c r="O41" s="28"/>
    </row>
    <row r="42" spans="1:15" ht="14.25" customHeight="1" thickBot="1" x14ac:dyDescent="0.25">
      <c r="A42" s="78"/>
      <c r="B42" s="79"/>
      <c r="C42" s="80"/>
      <c r="D42" s="58"/>
      <c r="E42" s="81"/>
      <c r="F42" s="58"/>
      <c r="G42" s="58"/>
      <c r="H42" s="664"/>
      <c r="K42" s="28"/>
      <c r="L42" s="28"/>
      <c r="M42" s="28"/>
      <c r="N42" s="28"/>
      <c r="O42" s="28"/>
    </row>
    <row r="43" spans="1:15" ht="13.5" thickBot="1" x14ac:dyDescent="0.25">
      <c r="A43" s="817" t="s">
        <v>225</v>
      </c>
      <c r="B43" s="818"/>
      <c r="C43" s="818"/>
      <c r="D43" s="845"/>
      <c r="E43" s="82"/>
      <c r="F43" s="83"/>
      <c r="G43" s="83"/>
      <c r="H43" s="664"/>
      <c r="I43" s="28"/>
      <c r="J43" s="28"/>
      <c r="K43" s="28"/>
      <c r="L43" s="28"/>
      <c r="M43" s="28"/>
      <c r="N43" s="28"/>
      <c r="O43" s="28"/>
    </row>
    <row r="44" spans="1:15" x14ac:dyDescent="0.2">
      <c r="A44" s="28"/>
      <c r="B44" s="28"/>
      <c r="C44" s="28"/>
      <c r="D44" s="58"/>
      <c r="E44" s="58"/>
      <c r="F44" s="58"/>
      <c r="G44" s="58"/>
      <c r="H44" s="664"/>
      <c r="I44" s="28"/>
      <c r="J44" s="28"/>
      <c r="K44" s="28"/>
      <c r="L44" s="28"/>
      <c r="M44" s="28"/>
      <c r="N44" s="28"/>
      <c r="O44" s="28"/>
    </row>
    <row r="45" spans="1:15" x14ac:dyDescent="0.2">
      <c r="A45" s="834" t="s">
        <v>116</v>
      </c>
      <c r="B45" s="835"/>
      <c r="C45" s="836"/>
      <c r="D45" s="821" t="s">
        <v>117</v>
      </c>
      <c r="E45" s="822"/>
      <c r="F45" s="821" t="s">
        <v>118</v>
      </c>
      <c r="G45" s="850"/>
      <c r="H45" s="664"/>
      <c r="I45" s="28"/>
      <c r="J45" s="28"/>
      <c r="K45" s="28"/>
      <c r="L45" s="28"/>
      <c r="M45" s="28"/>
      <c r="N45" s="28"/>
      <c r="O45" s="28"/>
    </row>
    <row r="46" spans="1:15" x14ac:dyDescent="0.2">
      <c r="A46" s="840" t="s">
        <v>119</v>
      </c>
      <c r="B46" s="841"/>
      <c r="C46" s="842"/>
      <c r="D46" s="823"/>
      <c r="E46" s="824"/>
      <c r="F46" s="851"/>
      <c r="G46" s="852"/>
      <c r="H46" s="664"/>
      <c r="I46" s="28"/>
      <c r="J46" s="28"/>
      <c r="K46" s="28"/>
      <c r="L46" s="28"/>
      <c r="M46" s="28"/>
      <c r="N46" s="28"/>
      <c r="O46" s="28"/>
    </row>
    <row r="47" spans="1:15" ht="43.5" customHeight="1" x14ac:dyDescent="0.2">
      <c r="A47" s="819"/>
      <c r="B47" s="819"/>
      <c r="C47" s="819"/>
      <c r="D47" s="819"/>
      <c r="E47" s="819"/>
      <c r="F47" s="819"/>
      <c r="G47" s="819"/>
      <c r="H47" s="28"/>
      <c r="I47" s="28"/>
      <c r="J47" s="28"/>
      <c r="K47" s="28"/>
      <c r="L47" s="28"/>
      <c r="M47" s="28"/>
      <c r="N47" s="28"/>
      <c r="O47" s="28"/>
    </row>
    <row r="48" spans="1:15" ht="43.5" customHeight="1" x14ac:dyDescent="0.2">
      <c r="A48" s="819"/>
      <c r="B48" s="819"/>
      <c r="C48" s="819"/>
      <c r="D48" s="819"/>
      <c r="E48" s="819"/>
      <c r="F48" s="819"/>
      <c r="G48" s="819"/>
      <c r="H48" s="28"/>
      <c r="I48" s="28"/>
      <c r="J48" s="28"/>
      <c r="K48" s="28"/>
      <c r="L48" s="28"/>
      <c r="M48" s="28"/>
      <c r="N48" s="28"/>
      <c r="O48" s="28"/>
    </row>
    <row r="49" spans="1:15" ht="43.5" customHeight="1" x14ac:dyDescent="0.2">
      <c r="A49" s="819"/>
      <c r="B49" s="819"/>
      <c r="C49" s="819"/>
      <c r="D49" s="819"/>
      <c r="E49" s="819"/>
      <c r="F49" s="819"/>
      <c r="G49" s="819"/>
      <c r="H49" s="28"/>
      <c r="I49" s="28"/>
      <c r="J49" s="28"/>
      <c r="K49" s="28"/>
      <c r="L49" s="28"/>
      <c r="M49" s="28"/>
      <c r="N49" s="28"/>
      <c r="O49" s="28"/>
    </row>
    <row r="50" spans="1:15" ht="13.5" thickBot="1" x14ac:dyDescent="0.25">
      <c r="A50" s="57"/>
      <c r="B50" s="57"/>
      <c r="C50" s="57"/>
      <c r="D50" s="57"/>
      <c r="E50" s="57"/>
      <c r="F50" s="57"/>
      <c r="G50" s="57"/>
      <c r="H50" s="28"/>
      <c r="I50" s="28"/>
      <c r="J50" s="28"/>
      <c r="K50" s="28"/>
      <c r="L50" s="28"/>
      <c r="M50" s="28"/>
      <c r="N50" s="28"/>
      <c r="O50" s="28"/>
    </row>
    <row r="51" spans="1:15" ht="13.5" thickBot="1" x14ac:dyDescent="0.25">
      <c r="A51" s="817" t="s">
        <v>226</v>
      </c>
      <c r="B51" s="818"/>
      <c r="C51" s="845"/>
      <c r="D51" s="82"/>
      <c r="E51" s="82"/>
      <c r="F51" s="58"/>
      <c r="G51" s="58"/>
      <c r="H51" s="28"/>
      <c r="I51" s="28"/>
      <c r="J51" s="28"/>
      <c r="K51" s="28"/>
      <c r="L51" s="28"/>
      <c r="M51" s="28"/>
      <c r="N51" s="28"/>
      <c r="O51" s="28"/>
    </row>
    <row r="52" spans="1:15" x14ac:dyDescent="0.2">
      <c r="A52" s="28"/>
      <c r="B52" s="28"/>
      <c r="C52" s="28"/>
      <c r="D52" s="58"/>
      <c r="E52" s="58"/>
      <c r="F52" s="84"/>
      <c r="G52" s="58"/>
      <c r="H52" s="28"/>
      <c r="I52" s="28"/>
      <c r="J52" s="28"/>
      <c r="K52" s="28"/>
      <c r="L52" s="28"/>
      <c r="M52" s="28"/>
      <c r="N52" s="28"/>
      <c r="O52" s="28"/>
    </row>
    <row r="53" spans="1:15" ht="15.75" customHeight="1" x14ac:dyDescent="0.2">
      <c r="A53" s="85" t="s">
        <v>120</v>
      </c>
      <c r="B53" s="86"/>
      <c r="C53" s="87"/>
      <c r="D53" s="88"/>
      <c r="E53" s="88"/>
      <c r="F53" s="89"/>
      <c r="G53" s="90"/>
      <c r="H53" s="28"/>
      <c r="I53" s="28"/>
      <c r="J53" s="28"/>
      <c r="K53" s="28"/>
      <c r="L53" s="28"/>
      <c r="M53" s="28"/>
      <c r="N53" s="28"/>
      <c r="O53" s="28"/>
    </row>
    <row r="54" spans="1:15" ht="15.75" customHeight="1" x14ac:dyDescent="0.2">
      <c r="A54" s="781" t="s">
        <v>620</v>
      </c>
      <c r="B54" s="782"/>
      <c r="C54" s="782"/>
      <c r="D54" s="782"/>
      <c r="E54" s="783" t="s">
        <v>619</v>
      </c>
      <c r="F54" s="783"/>
      <c r="G54" s="784"/>
      <c r="H54" s="28"/>
      <c r="I54" s="28"/>
      <c r="J54" s="28"/>
      <c r="K54" s="28"/>
      <c r="L54" s="28"/>
      <c r="M54" s="28"/>
      <c r="N54" s="28"/>
      <c r="O54" s="28"/>
    </row>
    <row r="55" spans="1:15" ht="15.75" customHeight="1" x14ac:dyDescent="0.2">
      <c r="A55" s="781" t="s">
        <v>621</v>
      </c>
      <c r="B55" s="782"/>
      <c r="C55" s="782"/>
      <c r="D55" s="782"/>
      <c r="E55" s="779" t="str">
        <f>"("&amp;C19&amp;")"</f>
        <v>(นายมานะ  หมั่นเพียร)</v>
      </c>
      <c r="F55" s="779"/>
      <c r="G55" s="780"/>
      <c r="H55" s="28"/>
      <c r="I55" s="28"/>
      <c r="J55" s="28"/>
      <c r="K55" s="28"/>
      <c r="L55" s="28"/>
      <c r="M55" s="28"/>
      <c r="N55" s="28"/>
      <c r="O55" s="28"/>
    </row>
    <row r="56" spans="1:15" ht="15.75" customHeight="1" x14ac:dyDescent="0.2">
      <c r="A56" s="638"/>
      <c r="B56" s="639"/>
      <c r="C56" s="639"/>
      <c r="D56" s="639"/>
      <c r="E56" s="754" t="s">
        <v>735</v>
      </c>
      <c r="F56" s="777" t="str">
        <f>C20</f>
        <v>ผู้ช่วยศาสตราจารย์</v>
      </c>
      <c r="G56" s="778"/>
      <c r="H56" s="28"/>
      <c r="I56" s="28"/>
      <c r="J56" s="28"/>
      <c r="K56" s="28"/>
      <c r="L56" s="28"/>
      <c r="M56" s="28"/>
      <c r="N56" s="28"/>
      <c r="O56" s="28"/>
    </row>
    <row r="57" spans="1:15" ht="15.75" customHeight="1" x14ac:dyDescent="0.2">
      <c r="A57" s="843"/>
      <c r="B57" s="844"/>
      <c r="C57" s="844"/>
      <c r="D57" s="844"/>
      <c r="E57" s="785" t="s">
        <v>693</v>
      </c>
      <c r="F57" s="785"/>
      <c r="G57" s="786"/>
      <c r="H57" s="28"/>
      <c r="I57" s="28"/>
      <c r="J57" s="28"/>
      <c r="K57" s="28"/>
      <c r="L57" s="28"/>
      <c r="M57" s="28"/>
      <c r="N57" s="28"/>
      <c r="O57" s="28"/>
    </row>
    <row r="58" spans="1:15" x14ac:dyDescent="0.2">
      <c r="A58" s="825" t="s">
        <v>121</v>
      </c>
      <c r="B58" s="826"/>
      <c r="C58" s="104"/>
      <c r="D58" s="104"/>
      <c r="E58" s="105"/>
      <c r="F58" s="105"/>
      <c r="G58" s="106"/>
      <c r="H58" s="28"/>
      <c r="I58" s="28"/>
      <c r="J58" s="28"/>
      <c r="K58" s="28"/>
      <c r="L58" s="28"/>
      <c r="M58" s="28"/>
      <c r="N58" s="28"/>
      <c r="O58" s="28"/>
    </row>
    <row r="59" spans="1:15" x14ac:dyDescent="0.2">
      <c r="A59" s="774" t="s">
        <v>624</v>
      </c>
      <c r="B59" s="775"/>
      <c r="C59" s="776"/>
      <c r="D59" s="776"/>
      <c r="E59" s="783" t="s">
        <v>619</v>
      </c>
      <c r="F59" s="783"/>
      <c r="G59" s="784"/>
      <c r="H59" s="28"/>
      <c r="I59" s="28"/>
      <c r="J59" s="28"/>
      <c r="K59" s="28"/>
      <c r="L59" s="28"/>
      <c r="M59" s="28"/>
      <c r="N59" s="28"/>
      <c r="O59" s="28"/>
    </row>
    <row r="60" spans="1:15" x14ac:dyDescent="0.2">
      <c r="A60" s="774" t="s">
        <v>623</v>
      </c>
      <c r="B60" s="775"/>
      <c r="C60" s="776"/>
      <c r="D60" s="776"/>
      <c r="E60" s="779" t="str">
        <f>"("&amp;D22&amp;")"</f>
        <v>(นายสุริยัน  จันทรา)</v>
      </c>
      <c r="F60" s="779"/>
      <c r="G60" s="780"/>
      <c r="H60" s="28"/>
      <c r="I60" s="28"/>
      <c r="J60" s="28"/>
      <c r="K60" s="28"/>
      <c r="L60" s="28"/>
      <c r="M60" s="28"/>
      <c r="N60" s="28"/>
      <c r="O60" s="28"/>
    </row>
    <row r="61" spans="1:15" ht="12.75" customHeight="1" x14ac:dyDescent="0.2">
      <c r="A61" s="774" t="s">
        <v>625</v>
      </c>
      <c r="B61" s="775"/>
      <c r="C61" s="776"/>
      <c r="D61" s="776"/>
      <c r="E61" s="754" t="s">
        <v>736</v>
      </c>
      <c r="F61" s="777" t="str">
        <f>C23</f>
        <v>รองศาสตราจารย์</v>
      </c>
      <c r="G61" s="778"/>
      <c r="H61" s="28"/>
      <c r="I61" s="28"/>
      <c r="J61" s="28"/>
      <c r="K61" s="28"/>
      <c r="L61" s="28"/>
      <c r="M61" s="28"/>
      <c r="N61" s="28"/>
      <c r="O61" s="28"/>
    </row>
    <row r="62" spans="1:15" ht="70.5" customHeight="1" x14ac:dyDescent="0.2">
      <c r="A62" s="827" t="s">
        <v>626</v>
      </c>
      <c r="B62" s="828"/>
      <c r="C62" s="829"/>
      <c r="D62" s="829"/>
      <c r="E62" s="832" t="s">
        <v>622</v>
      </c>
      <c r="F62" s="832"/>
      <c r="G62" s="833"/>
      <c r="H62" s="28"/>
      <c r="I62" s="28"/>
      <c r="J62" s="28"/>
      <c r="K62" s="28"/>
      <c r="L62" s="28"/>
      <c r="M62" s="28"/>
      <c r="N62" s="28"/>
      <c r="O62" s="28"/>
    </row>
    <row r="63" spans="1:15" x14ac:dyDescent="0.2">
      <c r="A63" s="91"/>
      <c r="B63" s="91"/>
      <c r="C63" s="92"/>
      <c r="D63" s="92"/>
      <c r="E63" s="93"/>
      <c r="F63" s="94"/>
      <c r="G63" s="94"/>
      <c r="H63" s="28"/>
      <c r="I63" s="28"/>
      <c r="J63" s="28"/>
      <c r="K63" s="28"/>
      <c r="L63" s="28"/>
      <c r="M63" s="28"/>
      <c r="N63" s="28"/>
      <c r="O63" s="28"/>
    </row>
    <row r="64" spans="1:15" ht="13.5" thickBot="1" x14ac:dyDescent="0.25">
      <c r="A64" s="830"/>
      <c r="B64" s="830"/>
      <c r="C64" s="830"/>
      <c r="D64" s="830"/>
      <c r="E64" s="830"/>
      <c r="F64" s="830"/>
      <c r="G64" s="57"/>
      <c r="H64" s="28"/>
      <c r="I64" s="28"/>
      <c r="J64" s="28"/>
      <c r="K64" s="28"/>
      <c r="L64" s="28"/>
      <c r="M64" s="28"/>
      <c r="N64" s="28"/>
      <c r="O64" s="28"/>
    </row>
    <row r="65" spans="1:15" ht="13.5" thickBot="1" x14ac:dyDescent="0.25">
      <c r="A65" s="817" t="s">
        <v>228</v>
      </c>
      <c r="B65" s="818"/>
      <c r="C65" s="815"/>
      <c r="D65" s="816"/>
      <c r="E65" s="58"/>
      <c r="F65" s="58"/>
      <c r="G65" s="58"/>
      <c r="H65" s="28"/>
      <c r="I65" s="28"/>
      <c r="J65" s="28"/>
      <c r="K65" s="28"/>
      <c r="L65" s="28"/>
      <c r="M65" s="28"/>
      <c r="N65" s="28"/>
      <c r="O65" s="28"/>
    </row>
    <row r="66" spans="1:15" x14ac:dyDescent="0.2">
      <c r="A66" s="28"/>
      <c r="B66" s="28"/>
      <c r="C66" s="28"/>
      <c r="D66" s="58"/>
      <c r="E66" s="58"/>
      <c r="F66" s="58"/>
      <c r="G66" s="58"/>
      <c r="H66" s="28"/>
      <c r="I66" s="28"/>
      <c r="J66" s="28"/>
      <c r="K66" s="28"/>
      <c r="L66" s="28"/>
      <c r="M66" s="28"/>
      <c r="N66" s="28"/>
      <c r="O66" s="28"/>
    </row>
    <row r="67" spans="1:15" ht="19.5" customHeight="1" x14ac:dyDescent="0.2">
      <c r="A67" s="95" t="s">
        <v>122</v>
      </c>
      <c r="B67" s="96"/>
      <c r="C67" s="97"/>
      <c r="D67" s="98"/>
      <c r="E67" s="98"/>
      <c r="F67" s="98"/>
      <c r="G67" s="99"/>
      <c r="H67" s="28"/>
      <c r="I67" s="28"/>
      <c r="J67" s="28"/>
      <c r="K67" s="28"/>
      <c r="L67" s="28"/>
      <c r="M67" s="28"/>
      <c r="N67" s="28"/>
      <c r="O67" s="28"/>
    </row>
    <row r="68" spans="1:15" ht="37.5" customHeight="1" x14ac:dyDescent="0.2">
      <c r="A68" s="793" t="s">
        <v>211</v>
      </c>
      <c r="B68" s="794"/>
      <c r="C68" s="794"/>
      <c r="D68" s="794"/>
      <c r="E68" s="787" t="s">
        <v>227</v>
      </c>
      <c r="F68" s="787"/>
      <c r="G68" s="788"/>
      <c r="H68" s="28"/>
      <c r="I68" s="28"/>
      <c r="J68" s="28"/>
      <c r="K68" s="28"/>
      <c r="L68" s="28"/>
      <c r="M68" s="28"/>
      <c r="N68" s="28"/>
      <c r="O68" s="28"/>
    </row>
    <row r="69" spans="1:15" ht="21.75" customHeight="1" x14ac:dyDescent="0.2">
      <c r="A69" s="795" t="s">
        <v>229</v>
      </c>
      <c r="B69" s="796"/>
      <c r="C69" s="796"/>
      <c r="D69" s="796"/>
      <c r="E69" s="787"/>
      <c r="F69" s="787"/>
      <c r="G69" s="788"/>
      <c r="H69" s="28"/>
      <c r="I69" s="28"/>
      <c r="J69" s="28"/>
      <c r="K69" s="28"/>
      <c r="L69" s="28"/>
      <c r="M69" s="28"/>
      <c r="N69" s="28"/>
      <c r="O69" s="28"/>
    </row>
    <row r="70" spans="1:15" ht="21.75" customHeight="1" x14ac:dyDescent="0.2">
      <c r="A70" s="795" t="s">
        <v>229</v>
      </c>
      <c r="B70" s="796"/>
      <c r="C70" s="796"/>
      <c r="D70" s="796"/>
      <c r="E70" s="787"/>
      <c r="F70" s="787"/>
      <c r="G70" s="788"/>
      <c r="H70" s="28"/>
      <c r="I70" s="28"/>
      <c r="J70" s="28"/>
      <c r="K70" s="28"/>
      <c r="L70" s="28"/>
      <c r="M70" s="28"/>
      <c r="N70" s="28"/>
      <c r="O70" s="28"/>
    </row>
    <row r="71" spans="1:15" ht="21.75" customHeight="1" x14ac:dyDescent="0.2">
      <c r="A71" s="797" t="s">
        <v>229</v>
      </c>
      <c r="B71" s="798"/>
      <c r="C71" s="798"/>
      <c r="D71" s="798"/>
      <c r="E71" s="789"/>
      <c r="F71" s="789"/>
      <c r="G71" s="790"/>
      <c r="H71" s="28"/>
      <c r="I71" s="28"/>
      <c r="J71" s="28"/>
      <c r="K71" s="28"/>
      <c r="L71" s="28"/>
      <c r="M71" s="28"/>
      <c r="N71" s="28"/>
      <c r="O71" s="28"/>
    </row>
    <row r="72" spans="1:15" ht="18.75" customHeight="1" x14ac:dyDescent="0.2">
      <c r="A72" s="799" t="s">
        <v>123</v>
      </c>
      <c r="B72" s="800"/>
      <c r="C72" s="800"/>
      <c r="D72" s="800"/>
      <c r="E72" s="791" t="s">
        <v>227</v>
      </c>
      <c r="F72" s="791"/>
      <c r="G72" s="792"/>
      <c r="H72" s="28"/>
      <c r="I72" s="28"/>
      <c r="J72" s="28"/>
      <c r="K72" s="28"/>
      <c r="L72" s="28"/>
      <c r="M72" s="28"/>
      <c r="N72" s="28"/>
      <c r="O72" s="28"/>
    </row>
    <row r="73" spans="1:15" ht="38.25" customHeight="1" x14ac:dyDescent="0.2">
      <c r="A73" s="793" t="s">
        <v>212</v>
      </c>
      <c r="B73" s="794"/>
      <c r="C73" s="794"/>
      <c r="D73" s="794"/>
      <c r="E73" s="787"/>
      <c r="F73" s="787"/>
      <c r="G73" s="788"/>
      <c r="H73" s="28"/>
      <c r="I73" s="28"/>
      <c r="J73" s="28"/>
      <c r="K73" s="28"/>
      <c r="L73" s="28"/>
      <c r="M73" s="28"/>
      <c r="N73" s="28"/>
      <c r="O73" s="28"/>
    </row>
    <row r="74" spans="1:15" ht="23.25" customHeight="1" x14ac:dyDescent="0.2">
      <c r="A74" s="795" t="s">
        <v>229</v>
      </c>
      <c r="B74" s="796"/>
      <c r="C74" s="796"/>
      <c r="D74" s="796"/>
      <c r="E74" s="787"/>
      <c r="F74" s="787"/>
      <c r="G74" s="788"/>
      <c r="H74" s="28"/>
      <c r="I74" s="28"/>
      <c r="J74" s="28"/>
      <c r="K74" s="28"/>
      <c r="L74" s="28"/>
      <c r="M74" s="28"/>
      <c r="N74" s="28"/>
      <c r="O74" s="28"/>
    </row>
    <row r="75" spans="1:15" ht="23.25" customHeight="1" x14ac:dyDescent="0.2">
      <c r="A75" s="795" t="s">
        <v>229</v>
      </c>
      <c r="B75" s="796"/>
      <c r="C75" s="796"/>
      <c r="D75" s="796"/>
      <c r="E75" s="787"/>
      <c r="F75" s="787"/>
      <c r="G75" s="788"/>
      <c r="H75" s="28"/>
      <c r="I75" s="28"/>
      <c r="J75" s="28"/>
      <c r="K75" s="28"/>
      <c r="L75" s="28"/>
      <c r="M75" s="28"/>
      <c r="N75" s="28"/>
      <c r="O75" s="28"/>
    </row>
    <row r="76" spans="1:15" ht="23.25" customHeight="1" x14ac:dyDescent="0.2">
      <c r="A76" s="797" t="s">
        <v>229</v>
      </c>
      <c r="B76" s="798"/>
      <c r="C76" s="798"/>
      <c r="D76" s="798"/>
      <c r="E76" s="789"/>
      <c r="F76" s="789"/>
      <c r="G76" s="790"/>
      <c r="H76" s="28"/>
      <c r="I76" s="28"/>
      <c r="J76" s="28"/>
      <c r="K76" s="28"/>
      <c r="L76" s="28"/>
      <c r="M76" s="28"/>
      <c r="N76" s="28"/>
      <c r="O76" s="28"/>
    </row>
    <row r="77" spans="1:15" x14ac:dyDescent="0.2">
      <c r="A77" s="28"/>
      <c r="B77" s="28"/>
      <c r="C77" s="28"/>
      <c r="D77" s="58"/>
      <c r="E77" s="58"/>
      <c r="F77" s="58"/>
      <c r="G77" s="58"/>
      <c r="H77" s="28"/>
      <c r="I77" s="28"/>
      <c r="J77" s="28"/>
      <c r="K77" s="28"/>
      <c r="L77" s="28"/>
      <c r="M77" s="28"/>
      <c r="N77" s="28"/>
      <c r="O77" s="28"/>
    </row>
    <row r="78" spans="1:15" x14ac:dyDescent="0.2">
      <c r="A78" s="28"/>
      <c r="B78" s="28"/>
      <c r="C78" s="28"/>
      <c r="D78" s="58"/>
      <c r="E78" s="58"/>
      <c r="F78" s="58"/>
      <c r="G78" s="58"/>
      <c r="H78" s="28"/>
      <c r="I78" s="28"/>
      <c r="J78" s="28"/>
      <c r="K78" s="28"/>
      <c r="L78" s="28"/>
      <c r="M78" s="28"/>
      <c r="N78" s="28"/>
      <c r="O78" s="28"/>
    </row>
    <row r="79" spans="1:15" x14ac:dyDescent="0.2">
      <c r="A79" s="28"/>
      <c r="B79" s="28"/>
      <c r="C79" s="28"/>
      <c r="D79" s="58"/>
      <c r="E79" s="58"/>
      <c r="F79" s="58"/>
      <c r="G79" s="58"/>
      <c r="H79" s="28"/>
      <c r="I79" s="28"/>
      <c r="J79" s="28"/>
      <c r="K79" s="28"/>
      <c r="L79" s="28"/>
      <c r="M79" s="28"/>
      <c r="N79" s="28"/>
      <c r="O79" s="28"/>
    </row>
    <row r="80" spans="1:15" x14ac:dyDescent="0.2">
      <c r="A80" s="28"/>
      <c r="B80" s="28"/>
      <c r="C80" s="28"/>
      <c r="D80" s="58"/>
      <c r="E80" s="58"/>
      <c r="F80" s="58"/>
      <c r="G80" s="58"/>
      <c r="H80" s="28"/>
      <c r="I80" s="28"/>
      <c r="J80" s="28"/>
      <c r="K80" s="28"/>
      <c r="L80" s="28"/>
      <c r="M80" s="28"/>
      <c r="N80" s="28"/>
      <c r="O80" s="28"/>
    </row>
    <row r="81" spans="1:15" x14ac:dyDescent="0.2">
      <c r="A81" s="28"/>
      <c r="B81" s="28"/>
      <c r="C81" s="28"/>
      <c r="D81" s="58"/>
      <c r="E81" s="58"/>
      <c r="F81" s="58"/>
      <c r="G81" s="58"/>
      <c r="H81" s="28"/>
      <c r="I81" s="28"/>
      <c r="J81" s="28"/>
      <c r="K81" s="28"/>
      <c r="L81" s="28"/>
      <c r="M81" s="28"/>
      <c r="N81" s="28"/>
      <c r="O81" s="28"/>
    </row>
    <row r="82" spans="1:15" x14ac:dyDescent="0.2">
      <c r="A82" s="28"/>
      <c r="B82" s="28"/>
      <c r="C82" s="28"/>
      <c r="D82" s="58"/>
      <c r="E82" s="58"/>
      <c r="F82" s="58"/>
      <c r="G82" s="58"/>
      <c r="H82" s="28"/>
      <c r="I82" s="28"/>
      <c r="J82" s="28"/>
      <c r="K82" s="28"/>
      <c r="L82" s="28"/>
      <c r="M82" s="28"/>
      <c r="N82" s="28"/>
      <c r="O82" s="28"/>
    </row>
    <row r="83" spans="1:15" x14ac:dyDescent="0.2">
      <c r="A83" s="28"/>
      <c r="B83" s="28"/>
      <c r="C83" s="28"/>
      <c r="D83" s="58"/>
      <c r="E83" s="58"/>
      <c r="F83" s="58"/>
      <c r="G83" s="58"/>
      <c r="H83" s="28"/>
      <c r="I83" s="28"/>
      <c r="J83" s="28"/>
      <c r="K83" s="28"/>
      <c r="L83" s="28"/>
      <c r="M83" s="28"/>
      <c r="N83" s="28"/>
      <c r="O83" s="28"/>
    </row>
    <row r="84" spans="1:15" x14ac:dyDescent="0.2">
      <c r="A84" s="28"/>
      <c r="B84" s="28"/>
      <c r="C84" s="28"/>
      <c r="D84" s="58"/>
      <c r="E84" s="58"/>
      <c r="F84" s="58"/>
      <c r="G84" s="58"/>
      <c r="H84" s="28"/>
      <c r="I84" s="28"/>
      <c r="J84" s="28"/>
      <c r="K84" s="28"/>
      <c r="L84" s="28"/>
      <c r="M84" s="28"/>
      <c r="N84" s="28"/>
      <c r="O84" s="28"/>
    </row>
    <row r="85" spans="1:15" x14ac:dyDescent="0.2">
      <c r="A85" s="57"/>
      <c r="B85" s="57"/>
      <c r="C85" s="57"/>
      <c r="D85" s="57"/>
      <c r="E85" s="57"/>
      <c r="F85" s="57"/>
      <c r="G85" s="57"/>
      <c r="H85" s="28"/>
      <c r="I85" s="28"/>
      <c r="J85" s="28"/>
      <c r="K85" s="28"/>
      <c r="L85" s="28"/>
      <c r="M85" s="28"/>
      <c r="N85" s="28"/>
      <c r="O85" s="28"/>
    </row>
    <row r="86" spans="1:15" x14ac:dyDescent="0.2">
      <c r="A86" s="28"/>
      <c r="B86" s="28"/>
      <c r="C86" s="28"/>
      <c r="D86" s="58"/>
      <c r="E86" s="58"/>
      <c r="F86" s="58"/>
      <c r="G86" s="58"/>
      <c r="H86" s="28"/>
      <c r="I86" s="28"/>
      <c r="J86" s="28"/>
      <c r="K86" s="28"/>
      <c r="L86" s="28"/>
      <c r="M86" s="28"/>
      <c r="N86" s="28"/>
      <c r="O86" s="28"/>
    </row>
  </sheetData>
  <sheetProtection algorithmName="SHA-512" hashValue="Kb9eJhmL2d7nQz14nu/Y4RnJbYHdGM9F8A4LXC9zHXO0koUh6vktHZJiKe7w+ZfydxHp1Furd0PV2YmCLI814w==" saltValue="8mC3vQMPozshP4son1Dxwg==" spinCount="100000" sheet="1" objects="1" scenarios="1" formatCells="0" formatColumns="0" formatRows="0" insertColumns="0" insertRows="0" insertHyperlinks="0"/>
  <mergeCells count="76">
    <mergeCell ref="E19:G19"/>
    <mergeCell ref="E20:G20"/>
    <mergeCell ref="A43:D43"/>
    <mergeCell ref="F45:G46"/>
    <mergeCell ref="A25:C25"/>
    <mergeCell ref="B35:C35"/>
    <mergeCell ref="B36:C36"/>
    <mergeCell ref="D39:E39"/>
    <mergeCell ref="A27:C28"/>
    <mergeCell ref="A29:C29"/>
    <mergeCell ref="A30:C30"/>
    <mergeCell ref="A31:C31"/>
    <mergeCell ref="E21:F21"/>
    <mergeCell ref="F49:G49"/>
    <mergeCell ref="F47:G47"/>
    <mergeCell ref="E64:F64"/>
    <mergeCell ref="A45:C45"/>
    <mergeCell ref="A32:D32"/>
    <mergeCell ref="A46:C46"/>
    <mergeCell ref="A57:D57"/>
    <mergeCell ref="A47:C47"/>
    <mergeCell ref="D47:E47"/>
    <mergeCell ref="A48:C48"/>
    <mergeCell ref="D48:E48"/>
    <mergeCell ref="A51:C51"/>
    <mergeCell ref="A49:C49"/>
    <mergeCell ref="D49:E49"/>
    <mergeCell ref="A54:D54"/>
    <mergeCell ref="E54:G54"/>
    <mergeCell ref="A65:D65"/>
    <mergeCell ref="F48:G48"/>
    <mergeCell ref="D17:G17"/>
    <mergeCell ref="B37:C37"/>
    <mergeCell ref="B38:C38"/>
    <mergeCell ref="B39:C39"/>
    <mergeCell ref="D45:E46"/>
    <mergeCell ref="A58:B58"/>
    <mergeCell ref="A62:D62"/>
    <mergeCell ref="A64:D64"/>
    <mergeCell ref="D35:E35"/>
    <mergeCell ref="D36:E36"/>
    <mergeCell ref="D37:E37"/>
    <mergeCell ref="D38:E38"/>
    <mergeCell ref="E62:G62"/>
    <mergeCell ref="E60:G60"/>
    <mergeCell ref="D16:G16"/>
    <mergeCell ref="A1:G1"/>
    <mergeCell ref="A2:G2"/>
    <mergeCell ref="C6:G6"/>
    <mergeCell ref="C7:G7"/>
    <mergeCell ref="C8:G8"/>
    <mergeCell ref="C5:G5"/>
    <mergeCell ref="C11:G11"/>
    <mergeCell ref="C10:G10"/>
    <mergeCell ref="C9:G9"/>
    <mergeCell ref="A13:C13"/>
    <mergeCell ref="E68:G71"/>
    <mergeCell ref="E72:G76"/>
    <mergeCell ref="A73:D73"/>
    <mergeCell ref="A74:D74"/>
    <mergeCell ref="A75:D75"/>
    <mergeCell ref="A76:D76"/>
    <mergeCell ref="A72:D72"/>
    <mergeCell ref="A70:D70"/>
    <mergeCell ref="A68:D68"/>
    <mergeCell ref="A69:D69"/>
    <mergeCell ref="A71:D71"/>
    <mergeCell ref="A60:D60"/>
    <mergeCell ref="A61:D61"/>
    <mergeCell ref="F61:G61"/>
    <mergeCell ref="E55:G55"/>
    <mergeCell ref="A55:D55"/>
    <mergeCell ref="F56:G56"/>
    <mergeCell ref="A59:D59"/>
    <mergeCell ref="E59:G59"/>
    <mergeCell ref="E57:G57"/>
  </mergeCells>
  <dataValidations count="4">
    <dataValidation type="list" allowBlank="1" showInputMessage="1" showErrorMessage="1" sqref="C20 C23">
      <formula1>$H$24:$H$27</formula1>
    </dataValidation>
    <dataValidation type="list" allowBlank="1" showInputMessage="1" showErrorMessage="1" sqref="C16:C17">
      <formula1>$H$14:$H$15</formula1>
    </dataValidation>
    <dataValidation type="list" allowBlank="1" showInputMessage="1" showErrorMessage="1" sqref="E21">
      <formula1>$H$28:$H$35</formula1>
    </dataValidation>
    <dataValidation type="list" allowBlank="1" showInputMessage="1" showErrorMessage="1" sqref="E23">
      <formula1>$H$36:$H$38</formula1>
    </dataValidation>
  </dataValidations>
  <pageMargins left="0.44791666666666669" right="0.22916666666666666" top="0.5" bottom="0.5" header="0.3" footer="0.3"/>
  <pageSetup paperSize="9" orientation="portrait" r:id="rId1"/>
  <headerFooter>
    <oddHeader>&amp;Cแบบสรุปประเมินเงินเดือน หน้าที่ &amp;P ของ 2 หน้า</oddHeader>
    <oddFooter>&amp;C&amp;F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5"/>
  <sheetViews>
    <sheetView topLeftCell="B1" zoomScaleNormal="100" zoomScalePageLayoutView="110" workbookViewId="0">
      <selection activeCell="H11" sqref="H11"/>
    </sheetView>
  </sheetViews>
  <sheetFormatPr defaultColWidth="9.140625" defaultRowHeight="12.75" x14ac:dyDescent="0.2"/>
  <cols>
    <col min="1" max="1" width="5.140625" style="113" customWidth="1"/>
    <col min="2" max="2" width="15.28515625" style="113" customWidth="1"/>
    <col min="3" max="3" width="13.42578125" style="113" customWidth="1"/>
    <col min="4" max="4" width="9.42578125" style="113" customWidth="1"/>
    <col min="5" max="6" width="11.140625" style="113" customWidth="1"/>
    <col min="7" max="7" width="14" style="113" customWidth="1"/>
    <col min="8" max="8" width="10.7109375" style="113" customWidth="1"/>
    <col min="9" max="9" width="8.140625" style="113" customWidth="1"/>
    <col min="10" max="10" width="13.5703125" style="113" customWidth="1"/>
    <col min="11" max="11" width="14.85546875" style="113" customWidth="1"/>
    <col min="12" max="16384" width="9.140625" style="113"/>
  </cols>
  <sheetData>
    <row r="2" spans="1:12" x14ac:dyDescent="0.2">
      <c r="A2" s="867" t="s">
        <v>245</v>
      </c>
      <c r="B2" s="867"/>
      <c r="C2" s="867"/>
      <c r="D2" s="867"/>
      <c r="E2" s="867"/>
      <c r="F2" s="867"/>
      <c r="G2" s="867"/>
      <c r="H2" s="867"/>
      <c r="I2" s="867"/>
      <c r="J2" s="867"/>
      <c r="K2" s="867"/>
      <c r="L2" s="867"/>
    </row>
    <row r="3" spans="1:12" ht="5.0999999999999996" customHeight="1" x14ac:dyDescent="0.2">
      <c r="A3" s="643"/>
      <c r="B3" s="643"/>
      <c r="C3" s="643"/>
      <c r="D3" s="643"/>
      <c r="E3" s="643"/>
      <c r="F3" s="643"/>
      <c r="G3" s="643"/>
      <c r="H3" s="643"/>
      <c r="I3" s="643"/>
      <c r="J3" s="643"/>
      <c r="K3" s="643"/>
      <c r="L3" s="643"/>
    </row>
    <row r="4" spans="1:12" x14ac:dyDescent="0.2">
      <c r="A4" s="644" t="s">
        <v>101</v>
      </c>
      <c r="B4" s="644"/>
      <c r="C4" s="645"/>
      <c r="D4" s="646"/>
      <c r="E4" s="646"/>
      <c r="F4" s="646"/>
      <c r="G4" s="647"/>
      <c r="H4" s="645"/>
      <c r="I4" s="645"/>
      <c r="J4" s="645"/>
      <c r="K4" s="645"/>
      <c r="L4" s="645"/>
    </row>
    <row r="5" spans="1:12" ht="15" x14ac:dyDescent="0.2">
      <c r="A5" s="648"/>
      <c r="B5" s="649" t="s">
        <v>101</v>
      </c>
      <c r="C5" s="190" t="str">
        <f>แบบสรุปประเมินเงินเดือน!C16</f>
        <v>£</v>
      </c>
      <c r="D5" s="115" t="str">
        <f>แบบสรุปประเมินเงินเดือน!D16</f>
        <v xml:space="preserve"> รอบที่ 1 (1 ตุลาคม พ.ศ. ……...  - 31 มีนาคม พ.ศ. ………..) </v>
      </c>
      <c r="E5" s="115"/>
      <c r="F5" s="115"/>
      <c r="G5" s="115"/>
      <c r="H5" s="645"/>
      <c r="I5" s="645"/>
      <c r="J5" s="645"/>
      <c r="K5" s="645"/>
      <c r="L5" s="645"/>
    </row>
    <row r="6" spans="1:12" ht="15" x14ac:dyDescent="0.2">
      <c r="A6" s="648"/>
      <c r="B6" s="649" t="s">
        <v>101</v>
      </c>
      <c r="C6" s="190" t="str">
        <f>แบบสรุปประเมินเงินเดือน!C17</f>
        <v>£</v>
      </c>
      <c r="D6" s="115" t="str">
        <f>แบบสรุปประเมินเงินเดือน!D17</f>
        <v xml:space="preserve"> รอบที่ 2 (1 เมษายน พ.ศ. ……… - 30 กันยายน พ.ศ. ………. ) </v>
      </c>
      <c r="E6" s="115"/>
      <c r="F6" s="115"/>
      <c r="G6" s="115"/>
      <c r="H6" s="645"/>
      <c r="I6" s="645"/>
      <c r="J6" s="645"/>
      <c r="K6" s="645"/>
      <c r="L6" s="645"/>
    </row>
    <row r="7" spans="1:12" ht="6.75" customHeight="1" x14ac:dyDescent="0.2">
      <c r="A7" s="648"/>
      <c r="B7" s="649"/>
      <c r="C7" s="645"/>
      <c r="D7" s="649"/>
      <c r="E7" s="649"/>
      <c r="F7" s="649"/>
      <c r="G7" s="649"/>
      <c r="H7" s="650"/>
      <c r="I7" s="645"/>
      <c r="J7" s="645"/>
      <c r="K7" s="645"/>
      <c r="L7" s="645"/>
    </row>
    <row r="8" spans="1:12" x14ac:dyDescent="0.2">
      <c r="A8" s="651" t="s">
        <v>102</v>
      </c>
      <c r="B8" s="651"/>
      <c r="C8" s="117" t="str">
        <f>แบบสรุปประเมินเงินเดือน!C19</f>
        <v>นายมานะ  หมั่นเพียร</v>
      </c>
      <c r="D8" s="121"/>
      <c r="E8" s="121"/>
      <c r="F8" s="121"/>
      <c r="G8" s="652" t="s">
        <v>178</v>
      </c>
      <c r="H8" s="890" t="str">
        <f>แบบสรุปประเมินเงินเดือน!E19</f>
        <v>…………………………</v>
      </c>
      <c r="I8" s="890"/>
      <c r="J8" s="890"/>
      <c r="K8" s="121"/>
      <c r="L8" s="645"/>
    </row>
    <row r="9" spans="1:12" x14ac:dyDescent="0.2">
      <c r="A9" s="651" t="s">
        <v>209</v>
      </c>
      <c r="B9" s="645"/>
      <c r="C9" s="117" t="str">
        <f>แบบสรุปประเมินเงินเดือน!C20</f>
        <v>ผู้ช่วยศาสตราจารย์</v>
      </c>
      <c r="D9" s="121"/>
      <c r="E9" s="121"/>
      <c r="F9" s="121"/>
      <c r="G9" s="653" t="s">
        <v>179</v>
      </c>
      <c r="H9" s="890" t="str">
        <f>แบบสรุปประเมินเงินเดือน!E20</f>
        <v>…………………………………</v>
      </c>
      <c r="I9" s="890"/>
      <c r="J9" s="890"/>
      <c r="K9" s="121"/>
      <c r="L9" s="645"/>
    </row>
    <row r="10" spans="1:12" ht="21.75" customHeight="1" x14ac:dyDescent="0.2">
      <c r="A10" s="651" t="s">
        <v>210</v>
      </c>
      <c r="B10" s="651"/>
      <c r="C10" s="766">
        <f>แบบสรุปประเมินเงินเดือน!C21</f>
        <v>0</v>
      </c>
      <c r="D10" s="121"/>
      <c r="E10" s="121"/>
      <c r="F10" s="121"/>
      <c r="G10" s="654" t="s">
        <v>137</v>
      </c>
      <c r="H10" s="890" t="str">
        <f>แบบสรุปประเมินเงินเดือน!E21</f>
        <v>ศิลปศาสตร์</v>
      </c>
      <c r="I10" s="890"/>
      <c r="J10" s="890"/>
      <c r="K10" s="121"/>
      <c r="L10" s="645"/>
    </row>
    <row r="11" spans="1:12" x14ac:dyDescent="0.2">
      <c r="A11" s="651" t="s">
        <v>129</v>
      </c>
      <c r="B11" s="651"/>
      <c r="C11" s="121"/>
      <c r="D11" s="117" t="str">
        <f>แบบสรุปประเมินเงินเดือน!D22</f>
        <v>นายสุริยัน  จันทรา</v>
      </c>
      <c r="E11" s="652"/>
      <c r="F11" s="117"/>
      <c r="G11" s="117"/>
      <c r="H11" s="121"/>
      <c r="I11" s="121"/>
      <c r="J11" s="121"/>
      <c r="K11" s="121"/>
      <c r="L11" s="645"/>
    </row>
    <row r="12" spans="1:12" x14ac:dyDescent="0.2">
      <c r="A12" s="651" t="s">
        <v>53</v>
      </c>
      <c r="B12" s="645"/>
      <c r="C12" s="635" t="str">
        <f>แบบสรุปประเมินเงินเดือน!C23</f>
        <v>รองศาสตราจารย์</v>
      </c>
      <c r="D12" s="121"/>
      <c r="E12" s="121"/>
      <c r="F12" s="652" t="s">
        <v>130</v>
      </c>
      <c r="G12" s="117"/>
      <c r="H12" s="891" t="str">
        <f>แบบสรุปประเมินเงินเดือน!E23</f>
        <v>หัวหน้าสาขาวิชา</v>
      </c>
      <c r="I12" s="891"/>
      <c r="J12" s="890" t="str">
        <f>แบบสรุปประเมินเงินเดือน!F23</f>
        <v>…………………………</v>
      </c>
      <c r="K12" s="890"/>
      <c r="L12" s="645"/>
    </row>
    <row r="13" spans="1:12" ht="6" customHeight="1" x14ac:dyDescent="0.2">
      <c r="A13" s="116"/>
      <c r="C13" s="122"/>
      <c r="D13" s="118"/>
      <c r="E13" s="118"/>
      <c r="F13" s="119"/>
      <c r="G13" s="120"/>
      <c r="H13" s="122"/>
      <c r="I13" s="122"/>
      <c r="J13" s="122"/>
      <c r="K13" s="122"/>
    </row>
    <row r="14" spans="1:12" ht="24" customHeight="1" x14ac:dyDescent="0.2">
      <c r="A14" s="885" t="s">
        <v>236</v>
      </c>
      <c r="B14" s="885"/>
      <c r="C14" s="886"/>
      <c r="D14" s="882" t="s">
        <v>88</v>
      </c>
      <c r="E14" s="882"/>
      <c r="F14" s="882" t="s">
        <v>163</v>
      </c>
      <c r="G14" s="882"/>
      <c r="H14" s="887"/>
      <c r="I14" s="877" t="s">
        <v>183</v>
      </c>
      <c r="J14" s="872" t="s">
        <v>105</v>
      </c>
      <c r="K14" s="869" t="s">
        <v>239</v>
      </c>
      <c r="L14" s="123"/>
    </row>
    <row r="15" spans="1:12" ht="24" customHeight="1" x14ac:dyDescent="0.2">
      <c r="A15" s="885"/>
      <c r="B15" s="885"/>
      <c r="C15" s="886"/>
      <c r="D15" s="875" t="s">
        <v>162</v>
      </c>
      <c r="E15" s="875" t="s">
        <v>237</v>
      </c>
      <c r="F15" s="124" t="s">
        <v>181</v>
      </c>
      <c r="G15" s="124" t="s">
        <v>182</v>
      </c>
      <c r="H15" s="888"/>
      <c r="I15" s="878"/>
      <c r="J15" s="873"/>
      <c r="K15" s="870"/>
      <c r="L15" s="123"/>
    </row>
    <row r="16" spans="1:12" ht="21" customHeight="1" x14ac:dyDescent="0.2">
      <c r="A16" s="885"/>
      <c r="B16" s="885"/>
      <c r="C16" s="886"/>
      <c r="D16" s="876"/>
      <c r="E16" s="876"/>
      <c r="F16" s="692">
        <v>30</v>
      </c>
      <c r="G16" s="146">
        <f>100-F16</f>
        <v>70</v>
      </c>
      <c r="H16" s="889"/>
      <c r="I16" s="879"/>
      <c r="J16" s="874"/>
      <c r="K16" s="871"/>
      <c r="L16" s="123"/>
    </row>
    <row r="17" spans="1:12" ht="24" customHeight="1" x14ac:dyDescent="0.2">
      <c r="A17" s="885"/>
      <c r="B17" s="885"/>
      <c r="C17" s="886"/>
      <c r="D17" s="124" t="s">
        <v>168</v>
      </c>
      <c r="E17" s="124" t="s">
        <v>107</v>
      </c>
      <c r="F17" s="124" t="s">
        <v>169</v>
      </c>
      <c r="G17" s="124" t="s">
        <v>170</v>
      </c>
      <c r="H17" s="124" t="s">
        <v>172</v>
      </c>
      <c r="I17" s="124" t="s">
        <v>173</v>
      </c>
      <c r="J17" s="124" t="s">
        <v>174</v>
      </c>
      <c r="K17" s="634" t="s">
        <v>180</v>
      </c>
      <c r="L17" s="123"/>
    </row>
    <row r="18" spans="1:12" ht="15.75" customHeight="1" x14ac:dyDescent="0.2">
      <c r="A18" s="885"/>
      <c r="B18" s="885"/>
      <c r="C18" s="886"/>
      <c r="D18" s="124"/>
      <c r="E18" s="124"/>
      <c r="F18" s="125" t="s">
        <v>646</v>
      </c>
      <c r="G18" s="125" t="s">
        <v>645</v>
      </c>
      <c r="H18" s="125" t="s">
        <v>171</v>
      </c>
      <c r="I18" s="126"/>
      <c r="J18" s="127" t="s">
        <v>175</v>
      </c>
      <c r="K18" s="145" t="s">
        <v>174</v>
      </c>
      <c r="L18" s="123"/>
    </row>
    <row r="19" spans="1:12" ht="20.25" customHeight="1" x14ac:dyDescent="0.2">
      <c r="A19" s="885"/>
      <c r="B19" s="885"/>
      <c r="C19" s="886"/>
      <c r="D19" s="124"/>
      <c r="E19" s="124"/>
      <c r="F19" s="143">
        <v>100</v>
      </c>
      <c r="G19" s="143">
        <v>100</v>
      </c>
      <c r="H19" s="143">
        <v>5</v>
      </c>
      <c r="I19" s="127"/>
      <c r="J19" s="127"/>
      <c r="K19" s="144">
        <v>100</v>
      </c>
      <c r="L19" s="123"/>
    </row>
    <row r="20" spans="1:12" x14ac:dyDescent="0.2">
      <c r="A20" s="137">
        <v>1</v>
      </c>
      <c r="B20" s="880" t="s">
        <v>742</v>
      </c>
      <c r="C20" s="880"/>
      <c r="D20" s="109">
        <f>'หน้าหลักภาระงานขั้นต่ำ '!L9</f>
        <v>2.4</v>
      </c>
      <c r="E20" s="137">
        <f>'องค์ประกอบที่ 1 '!J62</f>
        <v>0</v>
      </c>
      <c r="F20" s="128">
        <f>D20*$F$16/100</f>
        <v>0.72</v>
      </c>
      <c r="G20" s="128">
        <f>E20*$G$16/100</f>
        <v>0</v>
      </c>
      <c r="H20" s="128">
        <f>(F20+G20)/5</f>
        <v>0.14399999999999999</v>
      </c>
      <c r="I20" s="137">
        <f>'องค์ประกอบที่ 1 '!K62</f>
        <v>50</v>
      </c>
      <c r="J20" s="128">
        <f>H20*I20</f>
        <v>7.1999999999999993</v>
      </c>
      <c r="K20" s="128">
        <f>J20/100</f>
        <v>7.1999999999999995E-2</v>
      </c>
      <c r="L20" s="123"/>
    </row>
    <row r="21" spans="1:12" x14ac:dyDescent="0.2">
      <c r="A21" s="138">
        <v>2</v>
      </c>
      <c r="B21" s="883" t="s">
        <v>164</v>
      </c>
      <c r="C21" s="883"/>
      <c r="D21" s="110">
        <f>'หน้าหลักภาระงานขั้นต่ำ '!L10</f>
        <v>4.4800000000000004</v>
      </c>
      <c r="E21" s="140">
        <f>'องค์ประกอบที่ 1 '!J68</f>
        <v>0</v>
      </c>
      <c r="F21" s="130">
        <f>D21*$F$16/100</f>
        <v>1.3440000000000001</v>
      </c>
      <c r="G21" s="130">
        <f>E21*$G$16/100</f>
        <v>0</v>
      </c>
      <c r="H21" s="130">
        <f t="shared" ref="H21:H24" si="0">(F21+G21)/5</f>
        <v>0.26880000000000004</v>
      </c>
      <c r="I21" s="147">
        <f>'องค์ประกอบที่ 1 '!K68</f>
        <v>20</v>
      </c>
      <c r="J21" s="130">
        <f t="shared" ref="J21:J24" si="1">H21*I21</f>
        <v>5.3760000000000012</v>
      </c>
      <c r="K21" s="130">
        <f t="shared" ref="K21:K24" si="2">J21/100</f>
        <v>5.3760000000000009E-2</v>
      </c>
      <c r="L21" s="123"/>
    </row>
    <row r="22" spans="1:12" x14ac:dyDescent="0.2">
      <c r="A22" s="138">
        <v>3</v>
      </c>
      <c r="B22" s="883" t="s">
        <v>165</v>
      </c>
      <c r="C22" s="883"/>
      <c r="D22" s="110">
        <f>'หน้าหลักภาระงานขั้นต่ำ '!L11</f>
        <v>0.80005999999999988</v>
      </c>
      <c r="E22" s="140">
        <f>'องค์ประกอบที่ 1 '!J120</f>
        <v>0</v>
      </c>
      <c r="F22" s="130">
        <f>D22*$F$16/100</f>
        <v>0.24001799999999995</v>
      </c>
      <c r="G22" s="130">
        <f>E22*$G$16/100</f>
        <v>0</v>
      </c>
      <c r="H22" s="130">
        <f t="shared" si="0"/>
        <v>4.8003599999999993E-2</v>
      </c>
      <c r="I22" s="147">
        <f>'องค์ประกอบที่ 1 '!K120</f>
        <v>10</v>
      </c>
      <c r="J22" s="130">
        <f t="shared" si="1"/>
        <v>0.48003599999999991</v>
      </c>
      <c r="K22" s="130">
        <f t="shared" si="2"/>
        <v>4.8003599999999992E-3</v>
      </c>
      <c r="L22" s="123"/>
    </row>
    <row r="23" spans="1:12" x14ac:dyDescent="0.2">
      <c r="A23" s="138">
        <v>4</v>
      </c>
      <c r="B23" s="883" t="s">
        <v>166</v>
      </c>
      <c r="C23" s="883"/>
      <c r="D23" s="110">
        <f>'หน้าหลักภาระงานขั้นต่ำ '!L12</f>
        <v>0.60006999999999999</v>
      </c>
      <c r="E23" s="140">
        <f>'องค์ประกอบที่ 1 '!J148</f>
        <v>0</v>
      </c>
      <c r="F23" s="130">
        <f>D23*$F$16/100</f>
        <v>0.18002099999999999</v>
      </c>
      <c r="G23" s="130">
        <f>E23*$G$16/100</f>
        <v>0</v>
      </c>
      <c r="H23" s="130">
        <f t="shared" si="0"/>
        <v>3.60042E-2</v>
      </c>
      <c r="I23" s="148">
        <f>'องค์ประกอบที่ 1 '!K148</f>
        <v>10</v>
      </c>
      <c r="J23" s="130">
        <f t="shared" si="1"/>
        <v>0.36004199999999997</v>
      </c>
      <c r="K23" s="130">
        <f t="shared" si="2"/>
        <v>3.6004199999999996E-3</v>
      </c>
      <c r="L23" s="123"/>
    </row>
    <row r="24" spans="1:12" ht="32.25" customHeight="1" x14ac:dyDescent="0.2">
      <c r="A24" s="636">
        <v>5</v>
      </c>
      <c r="B24" s="881" t="s">
        <v>167</v>
      </c>
      <c r="C24" s="881"/>
      <c r="D24" s="111">
        <f>'หน้าหลักภาระงานขั้นต่ำ '!L13</f>
        <v>0.60006999999999999</v>
      </c>
      <c r="E24" s="141">
        <f>'องค์ประกอบที่ 1 '!J154</f>
        <v>0</v>
      </c>
      <c r="F24" s="131">
        <f>D24*$F$16/100</f>
        <v>0.18002099999999999</v>
      </c>
      <c r="G24" s="131">
        <f>E24*$G$16/100</f>
        <v>0</v>
      </c>
      <c r="H24" s="131">
        <f t="shared" si="0"/>
        <v>3.60042E-2</v>
      </c>
      <c r="I24" s="141">
        <f>'องค์ประกอบที่ 1 '!K154</f>
        <v>10</v>
      </c>
      <c r="J24" s="131">
        <f t="shared" si="1"/>
        <v>0.36004199999999997</v>
      </c>
      <c r="K24" s="131">
        <f t="shared" si="2"/>
        <v>3.6004199999999996E-3</v>
      </c>
      <c r="L24" s="123"/>
    </row>
    <row r="25" spans="1:12" ht="24.75" customHeight="1" x14ac:dyDescent="0.2">
      <c r="A25" s="133"/>
      <c r="B25" s="884" t="s">
        <v>238</v>
      </c>
      <c r="C25" s="884"/>
      <c r="D25" s="884"/>
      <c r="E25" s="884"/>
      <c r="F25" s="884"/>
      <c r="G25" s="884"/>
      <c r="H25" s="884"/>
      <c r="I25" s="884"/>
      <c r="J25" s="884"/>
      <c r="K25" s="134">
        <f>SUM(K20:K24)</f>
        <v>0.1377612</v>
      </c>
      <c r="L25" s="123"/>
    </row>
    <row r="26" spans="1:12" ht="30.75" customHeight="1" x14ac:dyDescent="0.2">
      <c r="A26" s="655"/>
      <c r="B26" s="655"/>
      <c r="C26" s="655"/>
      <c r="D26" s="655"/>
      <c r="E26" s="655"/>
      <c r="F26" s="655"/>
      <c r="G26" s="655"/>
      <c r="H26" s="655"/>
      <c r="I26" s="655"/>
      <c r="J26" s="655"/>
      <c r="K26" s="656"/>
      <c r="L26" s="123"/>
    </row>
    <row r="27" spans="1:12" x14ac:dyDescent="0.2">
      <c r="A27" s="657" t="s">
        <v>244</v>
      </c>
      <c r="B27" s="645"/>
      <c r="C27" s="645"/>
      <c r="D27" s="645"/>
      <c r="E27" s="645"/>
      <c r="F27" s="645"/>
      <c r="G27" s="645"/>
      <c r="H27" s="645"/>
      <c r="I27" s="645"/>
      <c r="J27" s="645"/>
      <c r="K27" s="645"/>
    </row>
    <row r="28" spans="1:12" x14ac:dyDescent="0.2">
      <c r="A28" s="658"/>
      <c r="B28" s="645" t="s">
        <v>240</v>
      </c>
      <c r="C28" s="645"/>
      <c r="D28" s="645"/>
      <c r="E28" s="645"/>
      <c r="F28" s="645"/>
      <c r="G28" s="645"/>
      <c r="H28" s="645"/>
      <c r="I28" s="645"/>
      <c r="J28" s="645"/>
      <c r="K28" s="645"/>
    </row>
    <row r="29" spans="1:12" x14ac:dyDescent="0.2">
      <c r="A29" s="645"/>
      <c r="B29" s="645" t="s">
        <v>241</v>
      </c>
      <c r="C29" s="645"/>
      <c r="D29" s="645"/>
      <c r="E29" s="645"/>
      <c r="F29" s="645"/>
      <c r="G29" s="645"/>
      <c r="H29" s="645"/>
      <c r="I29" s="645"/>
      <c r="J29" s="645"/>
      <c r="K29" s="645"/>
    </row>
    <row r="30" spans="1:12" ht="24" customHeight="1" x14ac:dyDescent="0.2">
      <c r="A30" s="645"/>
      <c r="B30" s="868" t="s">
        <v>242</v>
      </c>
      <c r="C30" s="868"/>
      <c r="D30" s="868"/>
      <c r="E30" s="868"/>
      <c r="F30" s="868"/>
      <c r="G30" s="868"/>
      <c r="H30" s="868"/>
      <c r="I30" s="868"/>
      <c r="J30" s="868"/>
      <c r="K30" s="868"/>
      <c r="L30" s="135"/>
    </row>
    <row r="31" spans="1:12" ht="5.25" customHeight="1" x14ac:dyDescent="0.2">
      <c r="A31" s="645"/>
      <c r="B31" s="868"/>
      <c r="C31" s="868"/>
      <c r="D31" s="868"/>
      <c r="E31" s="868"/>
      <c r="F31" s="868"/>
      <c r="G31" s="868"/>
      <c r="H31" s="868"/>
      <c r="I31" s="868"/>
      <c r="J31" s="868"/>
      <c r="K31" s="868"/>
      <c r="L31" s="135"/>
    </row>
    <row r="32" spans="1:12" ht="14.25" customHeight="1" x14ac:dyDescent="0.2">
      <c r="A32" s="659" t="s">
        <v>146</v>
      </c>
      <c r="B32" s="645"/>
      <c r="C32" s="645"/>
      <c r="D32" s="660"/>
      <c r="E32" s="660"/>
      <c r="F32" s="660"/>
      <c r="G32" s="660"/>
      <c r="H32" s="660"/>
      <c r="I32" s="660"/>
      <c r="J32" s="660"/>
      <c r="K32" s="660"/>
      <c r="L32" s="136"/>
    </row>
    <row r="33" spans="1:11" ht="20.25" customHeight="1" x14ac:dyDescent="0.2">
      <c r="A33" s="645"/>
      <c r="B33" s="868" t="s">
        <v>243</v>
      </c>
      <c r="C33" s="868"/>
      <c r="D33" s="868"/>
      <c r="E33" s="868"/>
      <c r="F33" s="868"/>
      <c r="G33" s="868"/>
      <c r="H33" s="868"/>
      <c r="I33" s="868"/>
      <c r="J33" s="868"/>
      <c r="K33" s="868"/>
    </row>
    <row r="34" spans="1:11" x14ac:dyDescent="0.2">
      <c r="A34" s="645"/>
      <c r="B34" s="645"/>
      <c r="C34" s="645"/>
      <c r="D34" s="645"/>
      <c r="E34" s="645"/>
      <c r="F34" s="645"/>
      <c r="G34" s="645"/>
      <c r="H34" s="645"/>
      <c r="I34" s="645"/>
      <c r="J34" s="645"/>
      <c r="K34" s="645"/>
    </row>
    <row r="35" spans="1:11" x14ac:dyDescent="0.2">
      <c r="A35" s="645"/>
      <c r="B35" s="645"/>
      <c r="C35" s="645"/>
      <c r="D35" s="645"/>
      <c r="E35" s="645"/>
      <c r="F35" s="645"/>
      <c r="G35" s="645"/>
      <c r="H35" s="645"/>
      <c r="I35" s="645"/>
      <c r="J35" s="645"/>
      <c r="K35" s="645"/>
    </row>
  </sheetData>
  <sheetProtection algorithmName="SHA-512" hashValue="j5AtBJO0JixP7HJPazkCvDsFi53T4MGAhy8ZdPSRnDyxeaJzNA3V3emFXGna4OO4HVoP3JYrlFLrXmiGbgzlDA==" saltValue="8C4shz2sgKDYCWh19I4K6g==" spinCount="100000" sheet="1" objects="1" scenarios="1" formatCells="0" formatColumns="0" formatRows="0" insertColumns="0" insertRows="0" insertHyperlinks="0"/>
  <mergeCells count="23">
    <mergeCell ref="A14:C19"/>
    <mergeCell ref="H14:H16"/>
    <mergeCell ref="J12:K12"/>
    <mergeCell ref="H12:I12"/>
    <mergeCell ref="H8:J8"/>
    <mergeCell ref="H9:J9"/>
    <mergeCell ref="H10:J10"/>
    <mergeCell ref="A2:L2"/>
    <mergeCell ref="B30:K31"/>
    <mergeCell ref="B33:K33"/>
    <mergeCell ref="K14:K16"/>
    <mergeCell ref="J14:J16"/>
    <mergeCell ref="E15:E16"/>
    <mergeCell ref="D15:D16"/>
    <mergeCell ref="I14:I16"/>
    <mergeCell ref="B20:C20"/>
    <mergeCell ref="B24:C24"/>
    <mergeCell ref="D14:E14"/>
    <mergeCell ref="F14:G14"/>
    <mergeCell ref="B21:C21"/>
    <mergeCell ref="B22:C22"/>
    <mergeCell ref="B23:C23"/>
    <mergeCell ref="B25:J25"/>
  </mergeCells>
  <pageMargins left="0.7" right="0.45" top="0.5" bottom="0.25" header="0.3" footer="0.3"/>
  <pageSetup paperSize="9" orientation="landscape" r:id="rId1"/>
  <headerFooter>
    <oddHeader xml:space="preserve">&amp;C แบบสรุปองค์ประกอบที่ 1 หน้าที่ &amp;P ของ 1 หน้า  </oddHeader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5"/>
  <sheetViews>
    <sheetView zoomScaleNormal="100" zoomScalePageLayoutView="110" workbookViewId="0">
      <selection activeCell="N5" sqref="N5"/>
    </sheetView>
  </sheetViews>
  <sheetFormatPr defaultRowHeight="15" x14ac:dyDescent="0.25"/>
  <cols>
    <col min="1" max="1" width="8" customWidth="1"/>
    <col min="2" max="2" width="29.85546875" customWidth="1"/>
    <col min="3" max="3" width="4.28515625" customWidth="1"/>
    <col min="4" max="4" width="8.7109375" customWidth="1"/>
    <col min="5" max="5" width="4.5703125" customWidth="1"/>
    <col min="6" max="7" width="0.140625" hidden="1" customWidth="1"/>
    <col min="8" max="8" width="10.5703125" hidden="1" customWidth="1"/>
    <col min="9" max="9" width="10.140625" hidden="1" customWidth="1"/>
    <col min="10" max="10" width="7.28515625" hidden="1" customWidth="1"/>
    <col min="11" max="11" width="10.85546875" hidden="1" customWidth="1"/>
    <col min="12" max="12" width="8.28515625" customWidth="1"/>
    <col min="13" max="13" width="8.5703125" customWidth="1"/>
    <col min="14" max="14" width="11" customWidth="1"/>
    <col min="15" max="15" width="72.85546875" customWidth="1"/>
    <col min="16" max="16" width="38.42578125" style="24" customWidth="1"/>
    <col min="17" max="17" width="19.5703125" customWidth="1"/>
  </cols>
  <sheetData>
    <row r="1" spans="1:19" ht="27.75" x14ac:dyDescent="0.65">
      <c r="A1" s="802" t="s">
        <v>4</v>
      </c>
      <c r="B1" s="802"/>
      <c r="C1" s="802"/>
      <c r="D1" s="802"/>
      <c r="E1" s="802"/>
      <c r="F1" s="802"/>
      <c r="G1" s="802"/>
      <c r="H1" s="802"/>
      <c r="I1" s="802"/>
      <c r="J1" s="802"/>
      <c r="K1" s="802"/>
      <c r="L1" s="802"/>
      <c r="M1" s="802"/>
      <c r="N1" s="802"/>
      <c r="O1" s="150" t="s">
        <v>86</v>
      </c>
      <c r="P1" s="149" t="s">
        <v>82</v>
      </c>
      <c r="Q1" s="4"/>
      <c r="R1" s="4"/>
      <c r="S1" s="4"/>
    </row>
    <row r="2" spans="1:19" ht="28.5" customHeight="1" x14ac:dyDescent="0.65">
      <c r="A2" s="917" t="s">
        <v>80</v>
      </c>
      <c r="B2" s="917"/>
      <c r="C2" s="921">
        <v>2561</v>
      </c>
      <c r="D2" s="921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204" t="s">
        <v>612</v>
      </c>
      <c r="P2" s="151" t="s">
        <v>177</v>
      </c>
      <c r="Q2" s="1"/>
      <c r="R2" s="1"/>
      <c r="S2" s="1"/>
    </row>
    <row r="3" spans="1:19" ht="24" customHeight="1" x14ac:dyDescent="0.55000000000000004">
      <c r="A3" s="918" t="s">
        <v>81</v>
      </c>
      <c r="B3" s="918"/>
      <c r="C3" s="191" t="str">
        <f>แบบสรุปประเมินเงินเดือน!C16</f>
        <v>£</v>
      </c>
      <c r="D3" s="152" t="s">
        <v>246</v>
      </c>
      <c r="E3" s="108"/>
      <c r="F3" s="108"/>
      <c r="G3" s="108"/>
      <c r="H3" s="108"/>
      <c r="I3" s="108"/>
      <c r="J3" s="108"/>
      <c r="K3" s="108"/>
      <c r="L3" s="753" t="str">
        <f>แบบสรุปประเมินเงินเดือน!C17</f>
        <v>£</v>
      </c>
      <c r="M3" s="152" t="s">
        <v>247</v>
      </c>
      <c r="O3" s="153" t="s">
        <v>636</v>
      </c>
      <c r="P3" s="154" t="s">
        <v>70</v>
      </c>
      <c r="Q3" s="2"/>
      <c r="R3" s="2"/>
      <c r="S3" s="2"/>
    </row>
    <row r="4" spans="1:19" ht="24" customHeight="1" x14ac:dyDescent="0.55000000000000004">
      <c r="A4" s="738" t="s">
        <v>671</v>
      </c>
      <c r="B4" s="739" t="str">
        <f>แบบสรุปประเมินเงินเดือน!C19</f>
        <v>นายมานะ  หมั่นเพียร</v>
      </c>
      <c r="C4" s="740"/>
      <c r="D4" s="741" t="s">
        <v>53</v>
      </c>
      <c r="E4" s="923" t="str">
        <f>แบบสรุปประเมินเงินเดือน!C20</f>
        <v>ผู้ช่วยศาสตราจารย์</v>
      </c>
      <c r="F4" s="923"/>
      <c r="G4" s="923"/>
      <c r="H4" s="923"/>
      <c r="I4" s="923"/>
      <c r="J4" s="923"/>
      <c r="K4" s="923"/>
      <c r="L4" s="923"/>
      <c r="M4" s="923"/>
      <c r="N4" s="923"/>
      <c r="O4" s="156" t="s">
        <v>610</v>
      </c>
      <c r="P4" s="157" t="s">
        <v>66</v>
      </c>
      <c r="Q4" s="2"/>
      <c r="R4" s="2"/>
      <c r="S4" s="2"/>
    </row>
    <row r="5" spans="1:19" ht="24" customHeight="1" x14ac:dyDescent="0.55000000000000004">
      <c r="A5" s="52" t="s">
        <v>43</v>
      </c>
      <c r="B5" s="29"/>
      <c r="C5" s="922" t="s">
        <v>50</v>
      </c>
      <c r="D5" s="922"/>
      <c r="E5" s="922"/>
      <c r="F5" s="922"/>
      <c r="G5" s="922"/>
      <c r="H5" s="922"/>
      <c r="I5" s="922"/>
      <c r="J5" s="922"/>
      <c r="K5" s="922"/>
      <c r="L5" s="922"/>
      <c r="M5" s="29"/>
      <c r="N5" s="29"/>
      <c r="O5" s="158" t="s">
        <v>611</v>
      </c>
      <c r="P5" s="157" t="s">
        <v>67</v>
      </c>
      <c r="Q5" s="2"/>
      <c r="R5" s="2"/>
      <c r="S5" s="2"/>
    </row>
    <row r="6" spans="1:19" ht="32.25" customHeight="1" x14ac:dyDescent="0.55000000000000004">
      <c r="A6" s="159" t="s">
        <v>128</v>
      </c>
      <c r="B6" s="160" t="s">
        <v>178</v>
      </c>
      <c r="C6" s="923" t="str">
        <f>แบบสรุปประเมินเงินเดือน!E19</f>
        <v>…………………………</v>
      </c>
      <c r="D6" s="923"/>
      <c r="E6" s="923"/>
      <c r="F6" s="700"/>
      <c r="G6" s="192"/>
      <c r="H6" s="192"/>
      <c r="I6" s="689"/>
      <c r="L6" s="155" t="s">
        <v>137</v>
      </c>
      <c r="M6" s="923" t="str">
        <f>แบบสรุปประเมินเงินเดือน!E21</f>
        <v>ศิลปศาสตร์</v>
      </c>
      <c r="N6" s="923"/>
      <c r="O6" s="29"/>
      <c r="P6" s="157" t="s">
        <v>68</v>
      </c>
      <c r="Q6" s="3"/>
      <c r="R6" s="3"/>
      <c r="S6" s="3"/>
    </row>
    <row r="7" spans="1:19" ht="15" customHeight="1" x14ac:dyDescent="0.55000000000000004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156"/>
      <c r="P7" s="157" t="s">
        <v>72</v>
      </c>
      <c r="Q7" s="5"/>
      <c r="R7" s="5"/>
      <c r="S7" s="5"/>
    </row>
    <row r="8" spans="1:19" ht="72.75" customHeight="1" x14ac:dyDescent="0.25">
      <c r="A8" s="161"/>
      <c r="B8" s="915" t="s">
        <v>41</v>
      </c>
      <c r="C8" s="916"/>
      <c r="D8" s="919" t="s">
        <v>136</v>
      </c>
      <c r="E8" s="920"/>
      <c r="F8" s="696" t="s">
        <v>659</v>
      </c>
      <c r="G8" s="691" t="s">
        <v>667</v>
      </c>
      <c r="H8" s="691" t="s">
        <v>668</v>
      </c>
      <c r="I8" s="691" t="s">
        <v>669</v>
      </c>
      <c r="J8" s="696" t="s">
        <v>666</v>
      </c>
      <c r="K8" s="691"/>
      <c r="L8" s="162" t="s">
        <v>681</v>
      </c>
      <c r="M8" s="737" t="s">
        <v>670</v>
      </c>
      <c r="N8" s="162" t="s">
        <v>1</v>
      </c>
      <c r="O8" s="163" t="s">
        <v>609</v>
      </c>
      <c r="P8" s="157" t="s">
        <v>69</v>
      </c>
      <c r="Q8" s="6"/>
      <c r="R8" s="6"/>
      <c r="S8" s="6"/>
    </row>
    <row r="9" spans="1:19" ht="39.75" customHeight="1" x14ac:dyDescent="0.25">
      <c r="A9" s="184">
        <v>1</v>
      </c>
      <c r="B9" s="902" t="s">
        <v>235</v>
      </c>
      <c r="C9" s="903"/>
      <c r="D9" s="913">
        <f>ภาระงานสอน!C7+((N9/35)*D$14)</f>
        <v>12.6</v>
      </c>
      <c r="E9" s="914"/>
      <c r="F9" s="698"/>
      <c r="G9" s="698"/>
      <c r="H9" s="698"/>
      <c r="I9" s="698"/>
      <c r="J9" s="698"/>
      <c r="K9" s="698"/>
      <c r="L9" s="743">
        <f>ช่วงคะแนน!P4</f>
        <v>2.4</v>
      </c>
      <c r="M9" s="164">
        <f>ช่วงคะแนน!F8</f>
        <v>30</v>
      </c>
      <c r="N9" s="745">
        <v>18</v>
      </c>
      <c r="O9" s="724" t="s">
        <v>664</v>
      </c>
      <c r="P9" s="157" t="s">
        <v>65</v>
      </c>
    </row>
    <row r="10" spans="1:19" ht="27.75" customHeight="1" x14ac:dyDescent="0.25">
      <c r="A10" s="186">
        <v>2</v>
      </c>
      <c r="B10" s="911" t="s">
        <v>248</v>
      </c>
      <c r="C10" s="912"/>
      <c r="D10" s="900">
        <f>ภาระงานวิจัยและวิชาการอื่น!C10+ภาระงานวิจัยและวิชาการอื่น!C26+ภาระงานวิจัยและวิชาการอื่น!C36+ภาระงานวิจัยและวิชาการอื่น!C43+ภาระงานวิจัยและวิชาการอื่น!C50+ภาระงานวิจัยและวิชาการอื่น!C59+((N10/35)*D$14)</f>
        <v>12.4</v>
      </c>
      <c r="E10" s="901"/>
      <c r="F10" s="705">
        <f>IF(D10&gt;=3,D10,"ต้องมีภาระงานวิจัยและงานิชาการอื่นอย่างน้อย 3 หน่วยชั่วโมง")</f>
        <v>12.4</v>
      </c>
      <c r="G10" s="698">
        <f>G12-H12</f>
        <v>4.4000000000000004</v>
      </c>
      <c r="H10" s="698">
        <f>IF(G10&gt;ช่วงคะแนน!F15,ช่วงคะแนน!F15,G10)</f>
        <v>4.4000000000000004</v>
      </c>
      <c r="I10" s="698"/>
      <c r="J10" s="744">
        <f>H10</f>
        <v>4.4000000000000004</v>
      </c>
      <c r="K10" s="698"/>
      <c r="L10" s="743">
        <f>ช่วงคะแนน!P11</f>
        <v>4.4800000000000004</v>
      </c>
      <c r="M10" s="164">
        <f>ช่วงคะแนน!F15</f>
        <v>15</v>
      </c>
      <c r="N10" s="746">
        <v>7</v>
      </c>
      <c r="O10" s="724" t="s">
        <v>664</v>
      </c>
      <c r="P10" s="157" t="s">
        <v>71</v>
      </c>
    </row>
    <row r="11" spans="1:19" ht="27.75" customHeight="1" x14ac:dyDescent="0.25">
      <c r="A11" s="186">
        <v>3</v>
      </c>
      <c r="B11" s="911" t="s">
        <v>249</v>
      </c>
      <c r="C11" s="912"/>
      <c r="D11" s="900">
        <f>ภาระงานบริการวิชาการ!E8+ภาระงานบริการวิชาการ!J26+((N11/35)*D$14)</f>
        <v>0.79999999999999993</v>
      </c>
      <c r="E11" s="901"/>
      <c r="F11" s="705">
        <f>IF(D11&gt;=1,D11,D11)</f>
        <v>0.79999999999999993</v>
      </c>
      <c r="G11" s="698">
        <f>G10-H10</f>
        <v>0</v>
      </c>
      <c r="H11" s="698">
        <f>IF(G11&gt;ช่วงคะแนน!F22,ช่วงคะแนน!F22,G11)</f>
        <v>0</v>
      </c>
      <c r="I11" s="698">
        <f>G11-H11</f>
        <v>0</v>
      </c>
      <c r="J11" s="744">
        <f t="shared" ref="J11:J13" si="0">H11</f>
        <v>0</v>
      </c>
      <c r="K11" s="698"/>
      <c r="L11" s="743">
        <f>ช่วงคะแนน!P18</f>
        <v>0.80005999999999988</v>
      </c>
      <c r="M11" s="164">
        <f>ช่วงคะแนน!F22</f>
        <v>8</v>
      </c>
      <c r="N11" s="746">
        <v>4</v>
      </c>
      <c r="O11" s="724" t="s">
        <v>664</v>
      </c>
      <c r="P11" s="157" t="s">
        <v>73</v>
      </c>
    </row>
    <row r="12" spans="1:19" ht="27.75" customHeight="1" x14ac:dyDescent="0.25">
      <c r="A12" s="186">
        <v>4</v>
      </c>
      <c r="B12" s="911" t="s">
        <v>250</v>
      </c>
      <c r="C12" s="912"/>
      <c r="D12" s="900">
        <f>ภาระงานทำนุฯ!D10+ภาระงานทำนุฯ!D24+ภาระงานทำนุฯ!D39+((N12/35)*D$14)</f>
        <v>0.6</v>
      </c>
      <c r="E12" s="901"/>
      <c r="F12" s="705">
        <f>IF(D12&gt;=1,D12,D12)</f>
        <v>0.6</v>
      </c>
      <c r="G12" s="698">
        <f>G13-H13</f>
        <v>9.4</v>
      </c>
      <c r="H12" s="698">
        <f>IF(G12&gt;ช่วงคะแนน!F29,ช่วงคะแนน!F29,G12)</f>
        <v>5</v>
      </c>
      <c r="I12" s="698"/>
      <c r="J12" s="744">
        <f t="shared" si="0"/>
        <v>5</v>
      </c>
      <c r="K12" s="698"/>
      <c r="L12" s="743">
        <f>ช่วงคะแนน!P25</f>
        <v>0.60006999999999999</v>
      </c>
      <c r="M12" s="164">
        <f>ช่วงคะแนน!F29</f>
        <v>5</v>
      </c>
      <c r="N12" s="746">
        <v>3</v>
      </c>
      <c r="O12" s="724" t="s">
        <v>664</v>
      </c>
      <c r="P12" s="157" t="s">
        <v>74</v>
      </c>
    </row>
    <row r="13" spans="1:19" ht="42" customHeight="1" x14ac:dyDescent="0.25">
      <c r="A13" s="186">
        <v>5</v>
      </c>
      <c r="B13" s="909" t="s">
        <v>251</v>
      </c>
      <c r="C13" s="910"/>
      <c r="D13" s="900">
        <f>'ภาระงานกิจการนักศึกษา&amp;งานอื่นๆ'!E6+((N13/35)*D$14)</f>
        <v>0.6</v>
      </c>
      <c r="E13" s="901"/>
      <c r="F13" s="698">
        <f>D13</f>
        <v>0.6</v>
      </c>
      <c r="G13" s="698">
        <f>(F13+F12+F11+F10)</f>
        <v>14.4</v>
      </c>
      <c r="H13" s="698">
        <f>IF(G13&gt;ช่วงคะแนน!F36,ช่วงคะแนน!F36,G13)</f>
        <v>5</v>
      </c>
      <c r="I13" s="698"/>
      <c r="J13" s="744">
        <f t="shared" si="0"/>
        <v>5</v>
      </c>
      <c r="K13" s="698"/>
      <c r="L13" s="743">
        <f>ช่วงคะแนน!P32</f>
        <v>0.60006999999999999</v>
      </c>
      <c r="M13" s="164">
        <f>ช่วงคะแนน!F36</f>
        <v>5</v>
      </c>
      <c r="N13" s="746">
        <v>3</v>
      </c>
      <c r="O13" s="724" t="s">
        <v>664</v>
      </c>
      <c r="P13" s="56" t="s">
        <v>44</v>
      </c>
    </row>
    <row r="14" spans="1:19" ht="27.75" customHeight="1" x14ac:dyDescent="0.25">
      <c r="A14" s="165"/>
      <c r="B14" s="907" t="s">
        <v>42</v>
      </c>
      <c r="C14" s="908"/>
      <c r="D14" s="905" t="str">
        <f>IF(C5=P4,"28",IF(C5=P5,"28",IF(C5=P6,"28",IF(C5=P7,"28",IF(C5=P8,"25",IF(C5=P9,"25",IF(C5=P10,"25",IF(C5=P11,"25",IF(C5=P12,"25",IF(C5=P13,"21",IF(C5=P14,"21",IF(C5=P15,"21",IF(C5=P17,"21",IF(C5=P19,"21",IF(C5=P22,"14",IF(C5=P24,"14",IF(C5=P25,"7",IF(C5=P26,"0",""))))))))))))))))))</f>
        <v>7</v>
      </c>
      <c r="E14" s="906"/>
      <c r="F14" s="706"/>
      <c r="G14" s="706"/>
      <c r="H14" s="706"/>
      <c r="I14" s="706"/>
      <c r="J14" s="697"/>
      <c r="K14" s="688"/>
      <c r="L14" s="166"/>
      <c r="M14" s="736"/>
      <c r="N14" s="139" t="s">
        <v>52</v>
      </c>
      <c r="O14" s="724" t="s">
        <v>664</v>
      </c>
      <c r="P14" s="56" t="s">
        <v>45</v>
      </c>
    </row>
    <row r="15" spans="1:19" ht="22.5" customHeight="1" x14ac:dyDescent="0.25">
      <c r="A15" s="167"/>
      <c r="B15" s="898"/>
      <c r="C15" s="899"/>
      <c r="D15" s="896">
        <f>D9+D10+D11+D12+D13</f>
        <v>27.000000000000004</v>
      </c>
      <c r="E15" s="897"/>
      <c r="F15" s="188"/>
      <c r="G15" s="188"/>
      <c r="H15" s="188"/>
      <c r="I15" s="188"/>
      <c r="J15" s="188"/>
      <c r="K15" s="188"/>
      <c r="L15" s="188">
        <f>(L9+L10+L11+L12+L13)/5</f>
        <v>1.7760400000000005</v>
      </c>
      <c r="M15" s="188"/>
      <c r="N15" s="187">
        <f>SUM(N9:N13)</f>
        <v>35</v>
      </c>
      <c r="O15" s="724" t="s">
        <v>664</v>
      </c>
      <c r="P15" s="56" t="s">
        <v>46</v>
      </c>
    </row>
    <row r="16" spans="1:19" hidden="1" x14ac:dyDescent="0.25">
      <c r="A16" s="168"/>
      <c r="B16" s="904" t="s">
        <v>152</v>
      </c>
      <c r="C16" s="904"/>
      <c r="D16" s="904"/>
      <c r="E16" s="904"/>
      <c r="F16" s="699"/>
      <c r="G16" s="699"/>
      <c r="H16" s="699"/>
      <c r="I16" s="699"/>
      <c r="J16" s="699"/>
      <c r="K16" s="699"/>
      <c r="L16" s="169">
        <f>L15/5</f>
        <v>0.35520800000000008</v>
      </c>
      <c r="M16" s="169"/>
      <c r="N16" s="170"/>
      <c r="O16" s="107"/>
      <c r="P16" s="56"/>
    </row>
    <row r="17" spans="1:16" ht="23.25" customHeight="1" x14ac:dyDescent="0.25">
      <c r="A17" s="171" t="s">
        <v>146</v>
      </c>
      <c r="B17" s="894" t="s">
        <v>660</v>
      </c>
      <c r="C17" s="895"/>
      <c r="D17" s="895"/>
      <c r="E17" s="895"/>
      <c r="F17" s="895"/>
      <c r="G17" s="895"/>
      <c r="H17" s="895"/>
      <c r="I17" s="895"/>
      <c r="J17" s="895"/>
      <c r="K17" s="895"/>
      <c r="L17" s="895"/>
      <c r="M17" s="895"/>
      <c r="N17" s="895"/>
      <c r="O17" s="172"/>
      <c r="P17" s="56" t="s">
        <v>47</v>
      </c>
    </row>
    <row r="18" spans="1:16" ht="26.25" customHeight="1" x14ac:dyDescent="0.25">
      <c r="A18" s="171"/>
      <c r="B18" s="747"/>
      <c r="C18" s="747"/>
      <c r="D18" s="747"/>
      <c r="E18" s="747"/>
      <c r="F18" s="747"/>
      <c r="G18" s="747"/>
      <c r="H18" s="747"/>
      <c r="I18" s="747"/>
      <c r="J18" s="747"/>
      <c r="K18" s="747"/>
      <c r="L18" s="747"/>
      <c r="M18" s="747"/>
      <c r="N18" s="747"/>
      <c r="O18" s="172"/>
      <c r="P18" s="56"/>
    </row>
    <row r="19" spans="1:16" ht="15" customHeight="1" x14ac:dyDescent="0.25">
      <c r="A19" s="748" t="s">
        <v>244</v>
      </c>
      <c r="B19" s="749"/>
      <c r="C19" s="750"/>
      <c r="D19" s="750"/>
      <c r="E19" s="750"/>
      <c r="F19" s="750"/>
      <c r="G19" s="750"/>
      <c r="H19" s="750"/>
      <c r="I19" s="750"/>
      <c r="J19" s="750"/>
      <c r="K19" s="750"/>
      <c r="L19" s="750"/>
      <c r="M19" s="750"/>
      <c r="N19" s="750"/>
      <c r="O19" s="703"/>
      <c r="P19" s="173" t="s">
        <v>48</v>
      </c>
    </row>
    <row r="20" spans="1:16" ht="26.25" customHeight="1" x14ac:dyDescent="0.25">
      <c r="A20" s="752" t="s">
        <v>240</v>
      </c>
      <c r="B20" s="749"/>
      <c r="C20" s="749"/>
      <c r="D20" s="749"/>
      <c r="E20" s="749"/>
      <c r="F20" s="749"/>
      <c r="G20" s="749"/>
      <c r="H20" s="749"/>
      <c r="I20" s="749"/>
      <c r="J20" s="749"/>
      <c r="K20" s="749"/>
      <c r="L20" s="749"/>
      <c r="M20" s="749"/>
      <c r="N20" s="749"/>
      <c r="O20" s="172"/>
      <c r="P20" s="173"/>
    </row>
    <row r="21" spans="1:16" ht="26.25" customHeight="1" x14ac:dyDescent="0.25">
      <c r="A21" s="752" t="s">
        <v>241</v>
      </c>
      <c r="B21" s="749"/>
      <c r="C21" s="751"/>
      <c r="D21" s="751"/>
      <c r="E21" s="751"/>
      <c r="F21" s="751"/>
      <c r="G21" s="751"/>
      <c r="H21" s="751"/>
      <c r="I21" s="751"/>
      <c r="J21" s="751"/>
      <c r="K21" s="751"/>
      <c r="L21" s="751"/>
      <c r="M21" s="751"/>
      <c r="N21" s="751"/>
      <c r="O21" s="172"/>
      <c r="P21" s="173"/>
    </row>
    <row r="22" spans="1:16" ht="22.5" customHeight="1" x14ac:dyDescent="0.25">
      <c r="A22" s="892" t="s">
        <v>242</v>
      </c>
      <c r="B22" s="892"/>
      <c r="C22" s="892"/>
      <c r="D22" s="892"/>
      <c r="E22" s="892"/>
      <c r="F22" s="892"/>
      <c r="G22" s="892"/>
      <c r="H22" s="892"/>
      <c r="I22" s="892"/>
      <c r="J22" s="892"/>
      <c r="K22" s="892"/>
      <c r="L22" s="892"/>
      <c r="M22" s="892"/>
      <c r="N22" s="892"/>
      <c r="O22" s="172"/>
      <c r="P22" s="173" t="s">
        <v>49</v>
      </c>
    </row>
    <row r="23" spans="1:16" ht="21" customHeight="1" x14ac:dyDescent="0.25">
      <c r="A23" s="892"/>
      <c r="B23" s="892"/>
      <c r="C23" s="892"/>
      <c r="D23" s="892"/>
      <c r="E23" s="892"/>
      <c r="F23" s="892"/>
      <c r="G23" s="892"/>
      <c r="H23" s="892"/>
      <c r="I23" s="892"/>
      <c r="J23" s="892"/>
      <c r="K23" s="892"/>
      <c r="L23" s="892"/>
      <c r="M23" s="892"/>
      <c r="N23" s="892"/>
      <c r="O23" s="172"/>
      <c r="P23" s="173"/>
    </row>
    <row r="24" spans="1:16" x14ac:dyDescent="0.25">
      <c r="O24" s="172"/>
      <c r="P24" s="173" t="s">
        <v>51</v>
      </c>
    </row>
    <row r="25" spans="1:16" ht="16.5" customHeight="1" x14ac:dyDescent="0.25">
      <c r="O25" s="172"/>
      <c r="P25" s="173" t="s">
        <v>50</v>
      </c>
    </row>
    <row r="26" spans="1:16" ht="27.75" customHeight="1" x14ac:dyDescent="0.25">
      <c r="O26" s="36"/>
      <c r="P26" s="173" t="s">
        <v>160</v>
      </c>
    </row>
    <row r="27" spans="1:16" ht="18.75" customHeight="1" x14ac:dyDescent="0.25">
      <c r="O27" s="29"/>
      <c r="P27" s="174"/>
    </row>
    <row r="28" spans="1:16" ht="18.75" customHeight="1" x14ac:dyDescent="0.25">
      <c r="A28" s="112"/>
      <c r="B28" s="893"/>
      <c r="C28" s="893"/>
      <c r="D28" s="893"/>
      <c r="E28" s="893"/>
      <c r="F28" s="893"/>
      <c r="G28" s="893"/>
      <c r="H28" s="893"/>
      <c r="I28" s="893"/>
      <c r="J28" s="893"/>
      <c r="K28" s="893"/>
      <c r="L28" s="893"/>
      <c r="M28" s="893"/>
      <c r="N28" s="893"/>
      <c r="O28" s="29"/>
      <c r="P28" s="174"/>
    </row>
    <row r="29" spans="1:16" ht="14.25" customHeight="1" x14ac:dyDescent="0.25">
      <c r="A29" s="29"/>
      <c r="B29" s="893"/>
      <c r="C29" s="893"/>
      <c r="D29" s="893"/>
      <c r="E29" s="893"/>
      <c r="F29" s="893"/>
      <c r="G29" s="893"/>
      <c r="H29" s="893"/>
      <c r="I29" s="893"/>
      <c r="J29" s="893"/>
      <c r="K29" s="893"/>
      <c r="L29" s="893"/>
      <c r="M29" s="893"/>
      <c r="N29" s="893"/>
      <c r="O29" s="29"/>
      <c r="P29" s="174"/>
    </row>
    <row r="30" spans="1:16" ht="113.25" customHeight="1" x14ac:dyDescent="0.25">
      <c r="A30" s="29"/>
      <c r="B30" s="189"/>
      <c r="C30" s="189"/>
      <c r="D30" s="189"/>
      <c r="E30" s="189"/>
      <c r="F30" s="695"/>
      <c r="G30" s="690"/>
      <c r="H30" s="690"/>
      <c r="I30" s="690"/>
      <c r="J30" s="695"/>
      <c r="K30" s="690"/>
      <c r="L30" s="189"/>
      <c r="M30" s="735"/>
      <c r="N30" s="189"/>
      <c r="O30" s="29"/>
      <c r="P30" s="174"/>
    </row>
    <row r="31" spans="1:16" ht="25.5" customHeight="1" x14ac:dyDescent="0.25">
      <c r="A31" s="29"/>
      <c r="B31" s="175" t="s">
        <v>161</v>
      </c>
      <c r="C31" s="176" t="s">
        <v>1</v>
      </c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29"/>
      <c r="P31" s="178"/>
    </row>
    <row r="32" spans="1:16" x14ac:dyDescent="0.25">
      <c r="A32" s="193">
        <v>1</v>
      </c>
      <c r="B32" s="176" t="str">
        <f>B9</f>
        <v>ภาระงานสอน ข้อ(4)</v>
      </c>
      <c r="C32" s="701">
        <f>N9</f>
        <v>18</v>
      </c>
      <c r="D32" s="179"/>
      <c r="E32" s="180"/>
      <c r="F32" s="180"/>
      <c r="G32" s="180"/>
      <c r="H32" s="180"/>
      <c r="I32" s="180"/>
      <c r="J32" s="180"/>
      <c r="K32" s="180"/>
      <c r="L32" s="176"/>
      <c r="M32" s="176"/>
      <c r="N32" s="176"/>
      <c r="O32" s="29"/>
      <c r="P32" s="178"/>
    </row>
    <row r="33" spans="1:16" x14ac:dyDescent="0.25">
      <c r="A33" s="29"/>
      <c r="B33" s="181" t="s">
        <v>662</v>
      </c>
      <c r="C33" s="176" t="s">
        <v>254</v>
      </c>
      <c r="D33" s="176"/>
      <c r="E33" s="36"/>
      <c r="F33" s="36"/>
      <c r="G33" s="36"/>
      <c r="H33" s="36"/>
      <c r="I33" s="36"/>
      <c r="J33" s="36"/>
      <c r="K33" s="36"/>
      <c r="L33" s="176"/>
      <c r="M33" s="176"/>
      <c r="N33" s="182"/>
      <c r="O33" s="29"/>
      <c r="P33" s="178"/>
    </row>
    <row r="34" spans="1:16" x14ac:dyDescent="0.25">
      <c r="A34" s="29"/>
      <c r="B34" s="181" t="s">
        <v>252</v>
      </c>
      <c r="C34" s="176" t="s">
        <v>255</v>
      </c>
      <c r="D34" s="176"/>
      <c r="E34" s="36"/>
      <c r="F34" s="36"/>
      <c r="G34" s="36"/>
      <c r="H34" s="36"/>
      <c r="I34" s="36"/>
      <c r="J34" s="36"/>
      <c r="K34" s="36"/>
      <c r="L34" s="176"/>
      <c r="M34" s="176"/>
      <c r="N34" s="182"/>
      <c r="O34" s="29"/>
      <c r="P34" s="178"/>
    </row>
    <row r="35" spans="1:16" x14ac:dyDescent="0.25">
      <c r="A35" s="29"/>
      <c r="B35" s="181" t="s">
        <v>682</v>
      </c>
      <c r="C35" s="176" t="s">
        <v>256</v>
      </c>
      <c r="D35" s="176"/>
      <c r="E35" s="36"/>
      <c r="F35" s="36"/>
      <c r="G35" s="36"/>
      <c r="H35" s="36"/>
      <c r="I35" s="36"/>
      <c r="J35" s="36"/>
      <c r="K35" s="36"/>
      <c r="L35" s="176"/>
      <c r="M35" s="176"/>
      <c r="N35" s="182"/>
      <c r="O35" s="29"/>
      <c r="P35" s="178"/>
    </row>
    <row r="36" spans="1:16" x14ac:dyDescent="0.25">
      <c r="A36" s="29"/>
      <c r="B36" s="181" t="s">
        <v>253</v>
      </c>
      <c r="C36" s="176" t="s">
        <v>257</v>
      </c>
      <c r="D36" s="176"/>
      <c r="E36" s="36"/>
      <c r="F36" s="36"/>
      <c r="G36" s="36"/>
      <c r="H36" s="36"/>
      <c r="I36" s="36"/>
      <c r="J36" s="36"/>
      <c r="K36" s="36"/>
      <c r="L36" s="176"/>
      <c r="M36" s="176"/>
      <c r="N36" s="182"/>
      <c r="O36" s="29"/>
      <c r="P36" s="178"/>
    </row>
    <row r="37" spans="1:16" x14ac:dyDescent="0.25">
      <c r="A37" s="29"/>
      <c r="B37" s="181" t="s">
        <v>683</v>
      </c>
      <c r="C37" s="176" t="s">
        <v>258</v>
      </c>
      <c r="D37" s="176"/>
      <c r="E37" s="36"/>
      <c r="F37" s="36"/>
      <c r="G37" s="36"/>
      <c r="H37" s="36"/>
      <c r="I37" s="36"/>
      <c r="J37" s="36"/>
      <c r="K37" s="36"/>
      <c r="L37" s="176"/>
      <c r="M37" s="176"/>
      <c r="N37" s="176"/>
      <c r="O37" s="29"/>
      <c r="P37" s="178"/>
    </row>
    <row r="38" spans="1:16" ht="5.25" customHeight="1" x14ac:dyDescent="0.4">
      <c r="A38" s="8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</row>
    <row r="39" spans="1:16" x14ac:dyDescent="0.25">
      <c r="A39" s="193">
        <f>A10</f>
        <v>2</v>
      </c>
      <c r="B39" s="194" t="str">
        <f>B10</f>
        <v>ภาระงานวิจัยและงานวิชาการอื่น  ข้อ(5)</v>
      </c>
      <c r="C39" s="195">
        <f>N10</f>
        <v>7</v>
      </c>
      <c r="D39" s="194"/>
      <c r="E39" s="196"/>
      <c r="F39" s="196"/>
      <c r="G39" s="196"/>
      <c r="H39" s="196"/>
      <c r="I39" s="196"/>
      <c r="J39" s="196"/>
      <c r="K39" s="196"/>
      <c r="L39" s="194"/>
      <c r="M39" s="194"/>
      <c r="N39" s="194"/>
    </row>
    <row r="40" spans="1:16" x14ac:dyDescent="0.25">
      <c r="A40" s="193"/>
      <c r="B40" s="197" t="s">
        <v>663</v>
      </c>
      <c r="C40" s="176" t="s">
        <v>254</v>
      </c>
      <c r="D40" s="194"/>
      <c r="E40" s="194"/>
      <c r="F40" s="194"/>
      <c r="G40" s="194"/>
      <c r="H40" s="194"/>
      <c r="I40" s="194"/>
      <c r="J40" s="194"/>
      <c r="K40" s="194"/>
      <c r="L40" s="198"/>
      <c r="M40" s="198"/>
      <c r="N40" s="199"/>
    </row>
    <row r="41" spans="1:16" x14ac:dyDescent="0.25">
      <c r="A41" s="193"/>
      <c r="B41" s="197" t="s">
        <v>265</v>
      </c>
      <c r="C41" s="176" t="s">
        <v>255</v>
      </c>
      <c r="D41" s="194"/>
      <c r="E41" s="194"/>
      <c r="F41" s="194"/>
      <c r="G41" s="194"/>
      <c r="H41" s="194"/>
      <c r="I41" s="194"/>
      <c r="J41" s="194"/>
      <c r="K41" s="194"/>
      <c r="L41" s="198"/>
      <c r="M41" s="198"/>
      <c r="N41" s="199"/>
    </row>
    <row r="42" spans="1:16" x14ac:dyDescent="0.25">
      <c r="A42" s="193"/>
      <c r="B42" s="197" t="s">
        <v>261</v>
      </c>
      <c r="C42" s="176" t="s">
        <v>256</v>
      </c>
      <c r="D42" s="194"/>
      <c r="E42" s="194"/>
      <c r="F42" s="194"/>
      <c r="G42" s="194"/>
      <c r="H42" s="194"/>
      <c r="I42" s="194"/>
      <c r="J42" s="194"/>
      <c r="K42" s="194"/>
      <c r="L42" s="198"/>
      <c r="M42" s="198"/>
      <c r="N42" s="199"/>
    </row>
    <row r="43" spans="1:16" x14ac:dyDescent="0.25">
      <c r="A43" s="193"/>
      <c r="B43" s="197" t="s">
        <v>684</v>
      </c>
      <c r="C43" s="176" t="s">
        <v>257</v>
      </c>
      <c r="D43" s="194"/>
      <c r="E43" s="194"/>
      <c r="F43" s="194"/>
      <c r="G43" s="194"/>
      <c r="H43" s="194"/>
      <c r="I43" s="194"/>
      <c r="J43" s="194"/>
      <c r="K43" s="194"/>
      <c r="L43" s="198"/>
      <c r="M43" s="198"/>
      <c r="N43" s="199"/>
    </row>
    <row r="44" spans="1:16" x14ac:dyDescent="0.25">
      <c r="A44" s="193"/>
      <c r="B44" s="197" t="s">
        <v>262</v>
      </c>
      <c r="C44" s="176" t="s">
        <v>258</v>
      </c>
      <c r="D44" s="194"/>
      <c r="E44" s="198"/>
      <c r="F44" s="198"/>
      <c r="G44" s="198"/>
      <c r="H44" s="198"/>
      <c r="I44" s="198"/>
      <c r="J44" s="198"/>
      <c r="K44" s="198"/>
      <c r="L44" s="194"/>
      <c r="M44" s="194"/>
      <c r="N44" s="199"/>
    </row>
    <row r="45" spans="1:16" ht="7.5" customHeight="1" x14ac:dyDescent="0.25">
      <c r="A45" s="193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8"/>
      <c r="M45" s="198"/>
      <c r="N45" s="194"/>
    </row>
    <row r="46" spans="1:16" x14ac:dyDescent="0.25">
      <c r="A46" s="193">
        <f>A11</f>
        <v>3</v>
      </c>
      <c r="B46" s="194" t="str">
        <f>B11</f>
        <v>ภาระงานบริการวิชาการ  ข้อ(6)</v>
      </c>
      <c r="C46" s="195">
        <f>N11</f>
        <v>4</v>
      </c>
      <c r="D46" s="194"/>
      <c r="E46" s="196"/>
      <c r="F46" s="196"/>
      <c r="G46" s="196"/>
      <c r="H46" s="196"/>
      <c r="I46" s="196"/>
      <c r="J46" s="196"/>
      <c r="K46" s="196"/>
      <c r="L46" s="198"/>
      <c r="M46" s="198"/>
      <c r="N46" s="194"/>
    </row>
    <row r="47" spans="1:16" x14ac:dyDescent="0.25">
      <c r="A47" s="193"/>
      <c r="B47" s="197" t="s">
        <v>661</v>
      </c>
      <c r="C47" s="176" t="s">
        <v>254</v>
      </c>
      <c r="D47" s="194"/>
      <c r="E47" s="194"/>
      <c r="F47" s="194"/>
      <c r="G47" s="194"/>
      <c r="H47" s="194"/>
      <c r="I47" s="194"/>
      <c r="J47" s="194"/>
      <c r="K47" s="194"/>
      <c r="L47" s="198"/>
      <c r="M47" s="198"/>
      <c r="N47" s="199"/>
    </row>
    <row r="48" spans="1:16" x14ac:dyDescent="0.25">
      <c r="A48" s="193"/>
      <c r="B48" s="197" t="s">
        <v>263</v>
      </c>
      <c r="C48" s="176" t="s">
        <v>255</v>
      </c>
      <c r="D48" s="194"/>
      <c r="E48" s="194"/>
      <c r="F48" s="194"/>
      <c r="G48" s="194"/>
      <c r="H48" s="194"/>
      <c r="I48" s="194"/>
      <c r="J48" s="194"/>
      <c r="K48" s="194"/>
      <c r="L48" s="198"/>
      <c r="M48" s="198"/>
      <c r="N48" s="199"/>
    </row>
    <row r="49" spans="1:14" x14ac:dyDescent="0.25">
      <c r="A49" s="193"/>
      <c r="B49" s="197" t="s">
        <v>264</v>
      </c>
      <c r="C49" s="176" t="s">
        <v>256</v>
      </c>
      <c r="D49" s="194"/>
      <c r="E49" s="194"/>
      <c r="F49" s="194"/>
      <c r="G49" s="194"/>
      <c r="H49" s="194"/>
      <c r="I49" s="194"/>
      <c r="J49" s="194"/>
      <c r="K49" s="194"/>
      <c r="L49" s="198"/>
      <c r="M49" s="198"/>
      <c r="N49" s="199"/>
    </row>
    <row r="50" spans="1:14" x14ac:dyDescent="0.25">
      <c r="A50" s="193"/>
      <c r="B50" s="197" t="s">
        <v>260</v>
      </c>
      <c r="C50" s="176" t="s">
        <v>257</v>
      </c>
      <c r="D50" s="194"/>
      <c r="E50" s="194"/>
      <c r="F50" s="194"/>
      <c r="G50" s="194"/>
      <c r="H50" s="194"/>
      <c r="I50" s="194"/>
      <c r="J50" s="194"/>
      <c r="K50" s="194"/>
      <c r="L50" s="198"/>
      <c r="M50" s="198"/>
      <c r="N50" s="199"/>
    </row>
    <row r="51" spans="1:14" x14ac:dyDescent="0.25">
      <c r="A51" s="193"/>
      <c r="B51" s="197" t="s">
        <v>685</v>
      </c>
      <c r="C51" s="176" t="s">
        <v>258</v>
      </c>
      <c r="D51" s="194"/>
      <c r="E51" s="198"/>
      <c r="F51" s="198"/>
      <c r="G51" s="198"/>
      <c r="H51" s="198"/>
      <c r="I51" s="198"/>
      <c r="J51" s="198"/>
      <c r="K51" s="198"/>
      <c r="L51" s="194"/>
      <c r="M51" s="194"/>
      <c r="N51" s="199"/>
    </row>
    <row r="52" spans="1:14" ht="6.75" customHeight="1" x14ac:dyDescent="0.25">
      <c r="A52" s="193"/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8"/>
      <c r="M52" s="198"/>
      <c r="N52" s="194"/>
    </row>
    <row r="53" spans="1:14" x14ac:dyDescent="0.25">
      <c r="A53" s="193">
        <f>A12</f>
        <v>4</v>
      </c>
      <c r="B53" s="194" t="str">
        <f>B12</f>
        <v>ภาระงานทำนุบำรุงศิลปวัฒนธรรม  ข้อ(7)</v>
      </c>
      <c r="C53" s="195">
        <f>N12</f>
        <v>3</v>
      </c>
      <c r="D53" s="194"/>
      <c r="E53" s="196"/>
      <c r="F53" s="196"/>
      <c r="G53" s="196"/>
      <c r="H53" s="196"/>
      <c r="I53" s="196"/>
      <c r="J53" s="196"/>
      <c r="K53" s="196"/>
      <c r="L53" s="198"/>
      <c r="M53" s="198"/>
      <c r="N53" s="194"/>
    </row>
    <row r="54" spans="1:14" x14ac:dyDescent="0.25">
      <c r="A54" s="193"/>
      <c r="B54" s="197" t="s">
        <v>661</v>
      </c>
      <c r="C54" s="176" t="s">
        <v>254</v>
      </c>
      <c r="D54" s="194"/>
      <c r="E54" s="194"/>
      <c r="F54" s="194"/>
      <c r="G54" s="194"/>
      <c r="H54" s="194"/>
      <c r="I54" s="194"/>
      <c r="J54" s="194"/>
      <c r="K54" s="194"/>
      <c r="L54" s="198"/>
      <c r="M54" s="198"/>
      <c r="N54" s="199"/>
    </row>
    <row r="55" spans="1:14" x14ac:dyDescent="0.25">
      <c r="A55" s="193"/>
      <c r="B55" s="197" t="s">
        <v>263</v>
      </c>
      <c r="C55" s="176" t="s">
        <v>255</v>
      </c>
      <c r="D55" s="194"/>
      <c r="E55" s="194"/>
      <c r="F55" s="194"/>
      <c r="G55" s="194"/>
      <c r="H55" s="194"/>
      <c r="I55" s="194"/>
      <c r="J55" s="194"/>
      <c r="K55" s="194"/>
      <c r="L55" s="198"/>
      <c r="M55" s="198"/>
      <c r="N55" s="199"/>
    </row>
    <row r="56" spans="1:14" x14ac:dyDescent="0.25">
      <c r="A56" s="193"/>
      <c r="B56" s="197" t="s">
        <v>259</v>
      </c>
      <c r="C56" s="176" t="s">
        <v>256</v>
      </c>
      <c r="D56" s="194"/>
      <c r="E56" s="194"/>
      <c r="F56" s="194"/>
      <c r="G56" s="194"/>
      <c r="H56" s="194"/>
      <c r="I56" s="194"/>
      <c r="J56" s="194"/>
      <c r="K56" s="194"/>
      <c r="L56" s="198"/>
      <c r="M56" s="198"/>
      <c r="N56" s="199"/>
    </row>
    <row r="57" spans="1:14" x14ac:dyDescent="0.25">
      <c r="A57" s="193"/>
      <c r="B57" s="197" t="s">
        <v>264</v>
      </c>
      <c r="C57" s="176" t="s">
        <v>257</v>
      </c>
      <c r="D57" s="194"/>
      <c r="E57" s="194"/>
      <c r="F57" s="194"/>
      <c r="G57" s="194"/>
      <c r="H57" s="194"/>
      <c r="I57" s="194"/>
      <c r="J57" s="194"/>
      <c r="K57" s="194"/>
      <c r="L57" s="198"/>
      <c r="M57" s="198"/>
      <c r="N57" s="199"/>
    </row>
    <row r="58" spans="1:14" x14ac:dyDescent="0.25">
      <c r="A58" s="193"/>
      <c r="B58" s="197" t="s">
        <v>265</v>
      </c>
      <c r="C58" s="176" t="s">
        <v>258</v>
      </c>
      <c r="D58" s="194"/>
      <c r="E58" s="194"/>
      <c r="F58" s="194"/>
      <c r="G58" s="194"/>
      <c r="H58" s="194"/>
      <c r="I58" s="194"/>
      <c r="J58" s="194"/>
      <c r="K58" s="194"/>
      <c r="L58" s="198"/>
      <c r="M58" s="198"/>
      <c r="N58" s="199"/>
    </row>
    <row r="59" spans="1:14" ht="6" customHeight="1" x14ac:dyDescent="0.25">
      <c r="A59" s="193"/>
      <c r="B59" s="194"/>
      <c r="C59" s="194"/>
      <c r="D59" s="194"/>
      <c r="E59" s="194"/>
      <c r="F59" s="194"/>
      <c r="G59" s="194"/>
      <c r="H59" s="194"/>
      <c r="I59" s="194"/>
      <c r="J59" s="194"/>
      <c r="K59" s="194"/>
      <c r="L59" s="198"/>
      <c r="M59" s="198"/>
      <c r="N59" s="194"/>
    </row>
    <row r="60" spans="1:14" x14ac:dyDescent="0.25">
      <c r="A60" s="193">
        <f>A13</f>
        <v>5</v>
      </c>
      <c r="B60" s="194" t="str">
        <f>B13</f>
        <v>ภาระงานเกี่ยวกับงานกิจการนักศึกษา ภาระงานอื่นๆ  ข้อ(8)</v>
      </c>
      <c r="C60" s="195">
        <f>N13</f>
        <v>3</v>
      </c>
      <c r="D60" s="199"/>
      <c r="E60" s="196"/>
      <c r="F60" s="196"/>
      <c r="G60" s="196"/>
      <c r="H60" s="196"/>
      <c r="I60" s="196"/>
      <c r="J60" s="196"/>
      <c r="K60" s="196"/>
      <c r="L60" s="198"/>
      <c r="M60" s="198"/>
      <c r="N60" s="194"/>
    </row>
    <row r="61" spans="1:14" x14ac:dyDescent="0.25">
      <c r="A61" s="193"/>
      <c r="B61" s="197" t="s">
        <v>661</v>
      </c>
      <c r="C61" s="176" t="s">
        <v>254</v>
      </c>
      <c r="D61" s="194"/>
      <c r="E61" s="199"/>
      <c r="F61" s="199"/>
      <c r="G61" s="199"/>
      <c r="H61" s="199"/>
      <c r="I61" s="199"/>
      <c r="J61" s="199"/>
      <c r="K61" s="199"/>
      <c r="L61" s="194"/>
      <c r="M61" s="194"/>
      <c r="N61" s="198"/>
    </row>
    <row r="62" spans="1:14" x14ac:dyDescent="0.25">
      <c r="A62" s="193"/>
      <c r="B62" s="197" t="s">
        <v>263</v>
      </c>
      <c r="C62" s="176" t="s">
        <v>255</v>
      </c>
      <c r="D62" s="194"/>
      <c r="E62" s="199"/>
      <c r="F62" s="199"/>
      <c r="G62" s="199"/>
      <c r="H62" s="199"/>
      <c r="I62" s="199"/>
      <c r="J62" s="199"/>
      <c r="K62" s="199"/>
      <c r="L62" s="194"/>
      <c r="M62" s="194"/>
      <c r="N62" s="198"/>
    </row>
    <row r="63" spans="1:14" x14ac:dyDescent="0.25">
      <c r="A63" s="193"/>
      <c r="B63" s="197" t="s">
        <v>259</v>
      </c>
      <c r="C63" s="176" t="s">
        <v>256</v>
      </c>
      <c r="D63" s="194"/>
      <c r="E63" s="199"/>
      <c r="F63" s="199"/>
      <c r="G63" s="199"/>
      <c r="H63" s="199"/>
      <c r="I63" s="199"/>
      <c r="J63" s="199"/>
      <c r="K63" s="199"/>
      <c r="L63" s="194"/>
      <c r="M63" s="194"/>
      <c r="N63" s="198"/>
    </row>
    <row r="64" spans="1:14" x14ac:dyDescent="0.25">
      <c r="A64" s="193"/>
      <c r="B64" s="197" t="s">
        <v>264</v>
      </c>
      <c r="C64" s="176" t="s">
        <v>257</v>
      </c>
      <c r="D64" s="194"/>
      <c r="E64" s="199"/>
      <c r="F64" s="199"/>
      <c r="G64" s="199"/>
      <c r="H64" s="199"/>
      <c r="I64" s="199"/>
      <c r="J64" s="199"/>
      <c r="K64" s="199"/>
      <c r="L64" s="194"/>
      <c r="M64" s="194"/>
      <c r="N64" s="198"/>
    </row>
    <row r="65" spans="1:14" x14ac:dyDescent="0.25">
      <c r="A65" s="193"/>
      <c r="B65" s="197" t="s">
        <v>265</v>
      </c>
      <c r="C65" s="176" t="s">
        <v>258</v>
      </c>
      <c r="D65" s="194"/>
      <c r="E65" s="199"/>
      <c r="F65" s="199"/>
      <c r="G65" s="199"/>
      <c r="H65" s="199"/>
      <c r="I65" s="199"/>
      <c r="J65" s="199"/>
      <c r="K65" s="199"/>
      <c r="L65" s="194"/>
      <c r="M65" s="194"/>
      <c r="N65" s="198"/>
    </row>
  </sheetData>
  <sheetProtection algorithmName="SHA-512" hashValue="laSWr4iJfR/VRKYE3+6a1xphymVs7Ack6Qh3TVjitGF2EoAHvw+SYoq7uOg6heaetJhlTC6qnl4q2Mwtb6uVJg==" saltValue="id6JfBRssQguH8JP/bwLog==" spinCount="100000" sheet="1" objects="1" scenarios="1" formatCells="0" formatColumns="0" formatRows="0" insertColumns="0" insertRows="0" insertHyperlinks="0"/>
  <mergeCells count="28">
    <mergeCell ref="A1:N1"/>
    <mergeCell ref="B8:C8"/>
    <mergeCell ref="A2:B2"/>
    <mergeCell ref="A3:B3"/>
    <mergeCell ref="D8:E8"/>
    <mergeCell ref="C2:D2"/>
    <mergeCell ref="C5:L5"/>
    <mergeCell ref="C6:E6"/>
    <mergeCell ref="E4:N4"/>
    <mergeCell ref="M6:N6"/>
    <mergeCell ref="D13:E13"/>
    <mergeCell ref="B9:C9"/>
    <mergeCell ref="B16:E16"/>
    <mergeCell ref="D14:E14"/>
    <mergeCell ref="B14:C14"/>
    <mergeCell ref="B13:C13"/>
    <mergeCell ref="B10:C10"/>
    <mergeCell ref="B11:C11"/>
    <mergeCell ref="B12:C12"/>
    <mergeCell ref="D10:E10"/>
    <mergeCell ref="D9:E9"/>
    <mergeCell ref="D12:E12"/>
    <mergeCell ref="D11:E11"/>
    <mergeCell ref="A22:N23"/>
    <mergeCell ref="B28:N29"/>
    <mergeCell ref="B17:N17"/>
    <mergeCell ref="D15:E15"/>
    <mergeCell ref="B15:C15"/>
  </mergeCells>
  <dataValidations count="1">
    <dataValidation type="list" allowBlank="1" showInputMessage="1" showErrorMessage="1" sqref="C5:L5">
      <formula1>$P$4:$P$26</formula1>
    </dataValidation>
  </dataValidations>
  <pageMargins left="0.7" right="0.45" top="0.75" bottom="0.5" header="0.3" footer="0.3"/>
  <pageSetup paperSize="9" orientation="portrait" r:id="rId1"/>
  <headerFooter>
    <oddHeader>&amp;Cหน้าหลักภาระงานขั้นต่ำ หน้าที่ &amp;P ของ 2 หน้า</oddHeader>
    <oddFooter>&amp;F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5"/>
  <sheetViews>
    <sheetView topLeftCell="A2" zoomScale="120" zoomScaleNormal="120" zoomScaleSheetLayoutView="80" zoomScalePageLayoutView="110" workbookViewId="0">
      <selection activeCell="F9" sqref="F9"/>
    </sheetView>
  </sheetViews>
  <sheetFormatPr defaultColWidth="8.7109375" defaultRowHeight="12.75" x14ac:dyDescent="0.2"/>
  <cols>
    <col min="1" max="1" width="7.42578125" style="193" customWidth="1"/>
    <col min="2" max="2" width="54" style="193" customWidth="1"/>
    <col min="3" max="3" width="12.7109375" style="211" customWidth="1"/>
    <col min="4" max="4" width="6.42578125" style="211" hidden="1" customWidth="1"/>
    <col min="5" max="5" width="11.7109375" style="193" customWidth="1"/>
    <col min="6" max="6" width="12.7109375" style="193" customWidth="1"/>
    <col min="7" max="7" width="8.7109375" style="193"/>
    <col min="8" max="8" width="9.42578125" style="193" bestFit="1" customWidth="1"/>
    <col min="9" max="16384" width="8.7109375" style="193"/>
  </cols>
  <sheetData>
    <row r="1" spans="1:6" x14ac:dyDescent="0.2">
      <c r="A1" s="929" t="str">
        <f>'หน้าหลักภาระงานขั้นต่ำ '!A1</f>
        <v xml:space="preserve">ภาระงานของข้าราชการพลเรือนในสถาบันอุดมศึกษา </v>
      </c>
      <c r="B1" s="929"/>
      <c r="C1" s="929"/>
      <c r="D1" s="929"/>
      <c r="E1" s="929"/>
      <c r="F1" s="206"/>
    </row>
    <row r="2" spans="1:6" ht="6" customHeight="1" x14ac:dyDescent="0.2">
      <c r="A2" s="930"/>
      <c r="B2" s="930"/>
      <c r="C2" s="930"/>
      <c r="D2" s="930"/>
      <c r="E2" s="930"/>
    </row>
    <row r="3" spans="1:6" ht="20.25" customHeight="1" x14ac:dyDescent="0.2">
      <c r="A3" s="207" t="str">
        <f>'หน้าหลักภาระงานขั้นต่ำ '!A4</f>
        <v>ชื่อ</v>
      </c>
      <c r="B3" s="208" t="str">
        <f>'หน้าหลักภาระงานขั้นต่ำ '!B4</f>
        <v>นายมานะ  หมั่นเพียร</v>
      </c>
      <c r="C3" s="206"/>
      <c r="D3" s="206"/>
      <c r="E3" s="206"/>
      <c r="F3" s="206"/>
    </row>
    <row r="4" spans="1:6" ht="20.25" customHeight="1" x14ac:dyDescent="0.2">
      <c r="A4" s="207" t="str">
        <f>'หน้าหลักภาระงานขั้นต่ำ '!A6</f>
        <v xml:space="preserve">สังกัด </v>
      </c>
      <c r="B4" s="208" t="str">
        <f>แบบสรุปประเมินเงินเดือน!E19</f>
        <v>…………………………</v>
      </c>
      <c r="C4" s="209" t="str">
        <f>'หน้าหลักภาระงานขั้นต่ำ '!L6</f>
        <v>คณะ</v>
      </c>
      <c r="D4" s="206" t="str">
        <f>'หน้าหลักภาระงานขั้นต่ำ '!M6</f>
        <v>ศิลปศาสตร์</v>
      </c>
      <c r="E4" s="208" t="str">
        <f>'หน้าหลักภาระงานขั้นต่ำ '!M6</f>
        <v>ศิลปศาสตร์</v>
      </c>
      <c r="F4" s="206"/>
    </row>
    <row r="5" spans="1:6" ht="20.25" customHeight="1" x14ac:dyDescent="0.2">
      <c r="C5" s="210" t="s">
        <v>1</v>
      </c>
    </row>
    <row r="6" spans="1:6" ht="15" customHeight="1" x14ac:dyDescent="0.2">
      <c r="A6" s="212" t="str">
        <f>'หน้าหลักภาระงานขั้นต่ำ '!B9</f>
        <v>ภาระงานสอน ข้อ(4)</v>
      </c>
      <c r="B6" s="213"/>
      <c r="C6" s="214">
        <v>18</v>
      </c>
    </row>
    <row r="7" spans="1:6" ht="16.5" customHeight="1" x14ac:dyDescent="0.2">
      <c r="A7" s="215" t="s">
        <v>268</v>
      </c>
      <c r="B7" s="216"/>
      <c r="C7" s="390">
        <f>E10+E12+E14+E16+E18+E20+E22+E25+E27+E29+E31+E33+E36+E39+E42+E45+E49+E52+E55+E58+E63+E65+E67+E69+E71+E74+E77+E80+E83+E86+F89+E96+E98+F99+E102+E103+F124+E127</f>
        <v>9</v>
      </c>
      <c r="D7" s="217"/>
      <c r="E7" s="218" t="s">
        <v>0</v>
      </c>
    </row>
    <row r="8" spans="1:6" x14ac:dyDescent="0.2">
      <c r="A8" s="931" t="s">
        <v>148</v>
      </c>
      <c r="B8" s="932"/>
      <c r="C8" s="219" t="s">
        <v>63</v>
      </c>
      <c r="D8" s="220"/>
      <c r="E8" s="221"/>
    </row>
    <row r="9" spans="1:6" x14ac:dyDescent="0.2">
      <c r="A9" s="222"/>
      <c r="B9" s="223" t="s">
        <v>627</v>
      </c>
      <c r="C9" s="224"/>
      <c r="D9" s="225"/>
      <c r="E9" s="226"/>
    </row>
    <row r="10" spans="1:6" ht="14.25" customHeight="1" x14ac:dyDescent="0.2">
      <c r="A10" s="227" t="s">
        <v>269</v>
      </c>
      <c r="B10" s="228" t="s">
        <v>637</v>
      </c>
      <c r="C10" s="229">
        <v>3</v>
      </c>
      <c r="D10" s="230"/>
      <c r="E10" s="391">
        <f>VALUE(IF(D11&lt;=0,"0",D11))</f>
        <v>9</v>
      </c>
    </row>
    <row r="11" spans="1:6" ht="14.25" customHeight="1" x14ac:dyDescent="0.2">
      <c r="A11" s="231"/>
      <c r="B11" s="232" t="s">
        <v>638</v>
      </c>
      <c r="C11" s="233">
        <v>1</v>
      </c>
      <c r="D11" s="234">
        <f>(C10*C11*3)-(ABS(C11-1)*C10)</f>
        <v>9</v>
      </c>
      <c r="E11" s="392"/>
    </row>
    <row r="12" spans="1:6" ht="14.25" customHeight="1" x14ac:dyDescent="0.2">
      <c r="A12" s="235" t="s">
        <v>270</v>
      </c>
      <c r="B12" s="236" t="s">
        <v>184</v>
      </c>
      <c r="C12" s="237"/>
      <c r="D12" s="238"/>
      <c r="E12" s="391">
        <f>VALUE(IF(D13&lt;=0,"0",D13))</f>
        <v>0</v>
      </c>
    </row>
    <row r="13" spans="1:6" ht="14.25" customHeight="1" x14ac:dyDescent="0.2">
      <c r="A13" s="239"/>
      <c r="B13" s="232" t="s">
        <v>638</v>
      </c>
      <c r="C13" s="233"/>
      <c r="D13" s="234">
        <f>(C12*C13*3)-(ABS(C13-1)*C12)</f>
        <v>0</v>
      </c>
      <c r="E13" s="392"/>
    </row>
    <row r="14" spans="1:6" ht="14.25" customHeight="1" x14ac:dyDescent="0.2">
      <c r="A14" s="235" t="s">
        <v>271</v>
      </c>
      <c r="B14" s="236" t="s">
        <v>184</v>
      </c>
      <c r="C14" s="237"/>
      <c r="D14" s="238"/>
      <c r="E14" s="391">
        <f>VALUE(IF(D15&lt;=0,"0",D15))</f>
        <v>0</v>
      </c>
    </row>
    <row r="15" spans="1:6" ht="14.25" customHeight="1" x14ac:dyDescent="0.2">
      <c r="A15" s="239"/>
      <c r="B15" s="232" t="s">
        <v>638</v>
      </c>
      <c r="C15" s="233"/>
      <c r="D15" s="234">
        <f t="shared" ref="D15" si="0">(C14*C15*3)-(ABS(C15-1)*C14)</f>
        <v>0</v>
      </c>
      <c r="E15" s="392"/>
    </row>
    <row r="16" spans="1:6" ht="14.25" customHeight="1" x14ac:dyDescent="0.2">
      <c r="A16" s="235" t="s">
        <v>272</v>
      </c>
      <c r="B16" s="236" t="s">
        <v>184</v>
      </c>
      <c r="C16" s="237"/>
      <c r="D16" s="238"/>
      <c r="E16" s="391">
        <f>VALUE(IF(D17&lt;=0,"0",D17))</f>
        <v>0</v>
      </c>
    </row>
    <row r="17" spans="1:6" ht="14.25" customHeight="1" x14ac:dyDescent="0.2">
      <c r="A17" s="239"/>
      <c r="B17" s="232" t="s">
        <v>638</v>
      </c>
      <c r="C17" s="233"/>
      <c r="D17" s="234">
        <f t="shared" ref="D17" si="1">(C16*C17*3)-(ABS(C17-1)*C16)</f>
        <v>0</v>
      </c>
      <c r="E17" s="392"/>
    </row>
    <row r="18" spans="1:6" ht="14.25" customHeight="1" x14ac:dyDescent="0.2">
      <c r="A18" s="235" t="s">
        <v>273</v>
      </c>
      <c r="B18" s="236" t="s">
        <v>184</v>
      </c>
      <c r="C18" s="237"/>
      <c r="D18" s="238"/>
      <c r="E18" s="391">
        <f>VALUE(IF(D19&lt;=0,"0",D19))</f>
        <v>0</v>
      </c>
    </row>
    <row r="19" spans="1:6" ht="14.25" customHeight="1" x14ac:dyDescent="0.2">
      <c r="A19" s="239"/>
      <c r="B19" s="232" t="s">
        <v>638</v>
      </c>
      <c r="C19" s="233"/>
      <c r="D19" s="234">
        <f t="shared" ref="D19" si="2">(C18*C19*3)-(ABS(C19-1)*C18)</f>
        <v>0</v>
      </c>
      <c r="E19" s="392"/>
    </row>
    <row r="20" spans="1:6" ht="14.25" customHeight="1" x14ac:dyDescent="0.2">
      <c r="A20" s="235" t="s">
        <v>274</v>
      </c>
      <c r="B20" s="236" t="s">
        <v>184</v>
      </c>
      <c r="C20" s="237"/>
      <c r="D20" s="238"/>
      <c r="E20" s="391">
        <f>VALUE(IF(D21&lt;=0,"0",D21))</f>
        <v>0</v>
      </c>
    </row>
    <row r="21" spans="1:6" ht="14.25" customHeight="1" x14ac:dyDescent="0.2">
      <c r="A21" s="239"/>
      <c r="B21" s="232" t="s">
        <v>638</v>
      </c>
      <c r="C21" s="233"/>
      <c r="D21" s="234">
        <f t="shared" ref="D21" si="3">(C20*C21*3)-(ABS(C21-1)*C20)</f>
        <v>0</v>
      </c>
      <c r="E21" s="392"/>
    </row>
    <row r="22" spans="1:6" ht="14.25" customHeight="1" x14ac:dyDescent="0.2">
      <c r="A22" s="235" t="s">
        <v>275</v>
      </c>
      <c r="B22" s="236" t="s">
        <v>184</v>
      </c>
      <c r="C22" s="237"/>
      <c r="D22" s="238"/>
      <c r="E22" s="391">
        <f>VALUE(IF(D23&lt;=0,"0",D23))</f>
        <v>0</v>
      </c>
    </row>
    <row r="23" spans="1:6" ht="14.25" customHeight="1" x14ac:dyDescent="0.2">
      <c r="A23" s="240"/>
      <c r="B23" s="232" t="s">
        <v>638</v>
      </c>
      <c r="C23" s="241"/>
      <c r="D23" s="242">
        <f>(C22*C23*3)-(ABS(C23-1)*C22)</f>
        <v>0</v>
      </c>
      <c r="E23" s="394"/>
    </row>
    <row r="24" spans="1:6" ht="14.25" customHeight="1" x14ac:dyDescent="0.2">
      <c r="A24" s="243"/>
      <c r="B24" s="244" t="s">
        <v>603</v>
      </c>
      <c r="C24" s="229"/>
      <c r="D24" s="230"/>
      <c r="E24" s="395"/>
    </row>
    <row r="25" spans="1:6" ht="14.25" customHeight="1" x14ac:dyDescent="0.2">
      <c r="A25" s="227" t="s">
        <v>276</v>
      </c>
      <c r="B25" s="228" t="s">
        <v>184</v>
      </c>
      <c r="C25" s="229"/>
      <c r="D25" s="230">
        <f>(C25+(E26/45))*3</f>
        <v>0</v>
      </c>
      <c r="E25" s="391">
        <f>VALUE(IF(D25&lt;=0,"0",D25))</f>
        <v>0</v>
      </c>
      <c r="F25" s="245"/>
    </row>
    <row r="26" spans="1:6" ht="14.25" customHeight="1" x14ac:dyDescent="0.2">
      <c r="A26" s="231"/>
      <c r="B26" s="232" t="s">
        <v>639</v>
      </c>
      <c r="C26" s="233"/>
      <c r="D26" s="234"/>
      <c r="E26" s="396">
        <f>VALUE(IF(C26&lt;=45,"0",C26))</f>
        <v>0</v>
      </c>
    </row>
    <row r="27" spans="1:6" ht="14.25" customHeight="1" x14ac:dyDescent="0.2">
      <c r="A27" s="235" t="s">
        <v>278</v>
      </c>
      <c r="B27" s="236" t="s">
        <v>184</v>
      </c>
      <c r="C27" s="237"/>
      <c r="D27" s="238">
        <f t="shared" ref="D27" si="4">(C27+(E28/45))*3</f>
        <v>0</v>
      </c>
      <c r="E27" s="393">
        <f>VALUE(IF(D27&lt;=0,"0",D27))</f>
        <v>0</v>
      </c>
    </row>
    <row r="28" spans="1:6" ht="14.25" customHeight="1" x14ac:dyDescent="0.2">
      <c r="A28" s="239"/>
      <c r="B28" s="232" t="s">
        <v>639</v>
      </c>
      <c r="C28" s="233"/>
      <c r="D28" s="234"/>
      <c r="E28" s="396">
        <f>VALUE(IF(C28&lt;=45,"0",C28))</f>
        <v>0</v>
      </c>
    </row>
    <row r="29" spans="1:6" ht="14.25" customHeight="1" x14ac:dyDescent="0.2">
      <c r="A29" s="235" t="s">
        <v>279</v>
      </c>
      <c r="B29" s="236" t="s">
        <v>184</v>
      </c>
      <c r="C29" s="237"/>
      <c r="D29" s="238">
        <f t="shared" ref="D29" si="5">(C29+(E30/45))*3</f>
        <v>0</v>
      </c>
      <c r="E29" s="393">
        <f>VALUE(IF(D29&lt;=0,"0",D29))</f>
        <v>0</v>
      </c>
    </row>
    <row r="30" spans="1:6" ht="14.25" customHeight="1" x14ac:dyDescent="0.2">
      <c r="A30" s="239"/>
      <c r="B30" s="232" t="s">
        <v>639</v>
      </c>
      <c r="C30" s="233"/>
      <c r="D30" s="234"/>
      <c r="E30" s="396">
        <f>VALUE(IF(C30&lt;=45,"0",C30))</f>
        <v>0</v>
      </c>
    </row>
    <row r="31" spans="1:6" ht="14.25" customHeight="1" x14ac:dyDescent="0.2">
      <c r="A31" s="235" t="s">
        <v>277</v>
      </c>
      <c r="B31" s="236" t="s">
        <v>184</v>
      </c>
      <c r="C31" s="237"/>
      <c r="D31" s="238">
        <f t="shared" ref="D31" si="6">(C31+(E32/45))*3</f>
        <v>0</v>
      </c>
      <c r="E31" s="393">
        <f>VALUE(IF(D31&lt;=0,"0",D31))</f>
        <v>0</v>
      </c>
    </row>
    <row r="32" spans="1:6" ht="14.25" customHeight="1" x14ac:dyDescent="0.2">
      <c r="A32" s="239"/>
      <c r="B32" s="232" t="s">
        <v>639</v>
      </c>
      <c r="C32" s="233"/>
      <c r="D32" s="234"/>
      <c r="E32" s="396">
        <f>VALUE(IF(C32&lt;=45,"0",C32))</f>
        <v>0</v>
      </c>
    </row>
    <row r="33" spans="1:5" ht="14.25" customHeight="1" x14ac:dyDescent="0.2">
      <c r="A33" s="235" t="s">
        <v>280</v>
      </c>
      <c r="B33" s="236" t="s">
        <v>184</v>
      </c>
      <c r="C33" s="237"/>
      <c r="D33" s="238">
        <f>(C33+(E34/45))*3</f>
        <v>0</v>
      </c>
      <c r="E33" s="393">
        <f>VALUE(IF(D33&lt;=0,"0",D33))</f>
        <v>0</v>
      </c>
    </row>
    <row r="34" spans="1:5" ht="14.25" customHeight="1" x14ac:dyDescent="0.2">
      <c r="A34" s="240"/>
      <c r="B34" s="232" t="s">
        <v>639</v>
      </c>
      <c r="C34" s="241"/>
      <c r="D34" s="242"/>
      <c r="E34" s="397">
        <f>VALUE(IF(C34&lt;=45,"๐",C34))</f>
        <v>0</v>
      </c>
    </row>
    <row r="35" spans="1:5" ht="13.5" customHeight="1" x14ac:dyDescent="0.2">
      <c r="A35" s="246"/>
      <c r="B35" s="247" t="s">
        <v>604</v>
      </c>
      <c r="C35" s="248"/>
      <c r="D35" s="249"/>
      <c r="E35" s="398"/>
    </row>
    <row r="36" spans="1:5" ht="16.5" customHeight="1" x14ac:dyDescent="0.2">
      <c r="A36" s="227" t="s">
        <v>281</v>
      </c>
      <c r="B36" s="228" t="s">
        <v>184</v>
      </c>
      <c r="C36" s="250"/>
      <c r="D36" s="249"/>
      <c r="E36" s="399">
        <f>D37*C37/15</f>
        <v>0</v>
      </c>
    </row>
    <row r="37" spans="1:5" ht="16.5" customHeight="1" x14ac:dyDescent="0.2">
      <c r="A37" s="246"/>
      <c r="B37" s="251" t="s">
        <v>640</v>
      </c>
      <c r="C37" s="250"/>
      <c r="D37" s="230">
        <f>(C36*C38*3)-(ABS(C38-1)*C36)</f>
        <v>0</v>
      </c>
      <c r="E37" s="395"/>
    </row>
    <row r="38" spans="1:5" ht="16.5" customHeight="1" x14ac:dyDescent="0.2">
      <c r="A38" s="252"/>
      <c r="B38" s="232" t="s">
        <v>638</v>
      </c>
      <c r="C38" s="253"/>
      <c r="D38" s="254"/>
      <c r="E38" s="392"/>
    </row>
    <row r="39" spans="1:5" ht="15.75" customHeight="1" x14ac:dyDescent="0.2">
      <c r="A39" s="235" t="s">
        <v>282</v>
      </c>
      <c r="B39" s="236" t="s">
        <v>184</v>
      </c>
      <c r="C39" s="255"/>
      <c r="D39" s="256"/>
      <c r="E39" s="400">
        <f>D40*C40/15</f>
        <v>0</v>
      </c>
    </row>
    <row r="40" spans="1:5" ht="15.75" customHeight="1" x14ac:dyDescent="0.2">
      <c r="A40" s="246"/>
      <c r="B40" s="251" t="s">
        <v>640</v>
      </c>
      <c r="C40" s="250"/>
      <c r="D40" s="230">
        <f>(C39*C41*3)-(ABS(C41-1)*C39)</f>
        <v>0</v>
      </c>
      <c r="E40" s="395"/>
    </row>
    <row r="41" spans="1:5" ht="15.75" customHeight="1" x14ac:dyDescent="0.2">
      <c r="A41" s="252"/>
      <c r="B41" s="232" t="s">
        <v>638</v>
      </c>
      <c r="C41" s="253"/>
      <c r="D41" s="254"/>
      <c r="E41" s="392"/>
    </row>
    <row r="42" spans="1:5" ht="16.5" customHeight="1" x14ac:dyDescent="0.2">
      <c r="A42" s="235" t="s">
        <v>283</v>
      </c>
      <c r="B42" s="236" t="s">
        <v>184</v>
      </c>
      <c r="C42" s="255"/>
      <c r="D42" s="256"/>
      <c r="E42" s="400">
        <f>D43*C43/15</f>
        <v>0</v>
      </c>
    </row>
    <row r="43" spans="1:5" ht="16.5" customHeight="1" x14ac:dyDescent="0.2">
      <c r="A43" s="246"/>
      <c r="B43" s="251" t="s">
        <v>640</v>
      </c>
      <c r="C43" s="250"/>
      <c r="D43" s="230">
        <f>(C42*C44*3)-(ABS(C44-1)*C42)</f>
        <v>0</v>
      </c>
      <c r="E43" s="395"/>
    </row>
    <row r="44" spans="1:5" ht="16.5" customHeight="1" x14ac:dyDescent="0.2">
      <c r="A44" s="252"/>
      <c r="B44" s="232" t="s">
        <v>638</v>
      </c>
      <c r="C44" s="253"/>
      <c r="D44" s="254"/>
      <c r="E44" s="392"/>
    </row>
    <row r="45" spans="1:5" ht="17.25" customHeight="1" x14ac:dyDescent="0.2">
      <c r="A45" s="235" t="s">
        <v>284</v>
      </c>
      <c r="B45" s="236" t="s">
        <v>184</v>
      </c>
      <c r="C45" s="255"/>
      <c r="D45" s="256"/>
      <c r="E45" s="400">
        <f>D46*C46/45</f>
        <v>0</v>
      </c>
    </row>
    <row r="46" spans="1:5" ht="17.25" customHeight="1" x14ac:dyDescent="0.2">
      <c r="A46" s="257"/>
      <c r="B46" s="251" t="s">
        <v>640</v>
      </c>
      <c r="C46" s="250"/>
      <c r="D46" s="230">
        <f>(C45*C47*3)-(ABS(C47-1)*C45)</f>
        <v>0</v>
      </c>
      <c r="E46" s="395"/>
    </row>
    <row r="47" spans="1:5" ht="17.25" customHeight="1" x14ac:dyDescent="0.2">
      <c r="A47" s="258"/>
      <c r="B47" s="232" t="s">
        <v>638</v>
      </c>
      <c r="C47" s="259"/>
      <c r="D47" s="260"/>
      <c r="E47" s="394"/>
    </row>
    <row r="48" spans="1:5" ht="17.25" customHeight="1" x14ac:dyDescent="0.2">
      <c r="A48" s="246"/>
      <c r="B48" s="247" t="s">
        <v>605</v>
      </c>
      <c r="C48" s="248"/>
      <c r="D48" s="249"/>
      <c r="E48" s="398"/>
    </row>
    <row r="49" spans="1:6" ht="17.25" customHeight="1" x14ac:dyDescent="0.2">
      <c r="A49" s="227" t="s">
        <v>599</v>
      </c>
      <c r="B49" s="228" t="s">
        <v>184</v>
      </c>
      <c r="C49" s="250"/>
      <c r="D49" s="230">
        <f>(C49+(E51/45))*3</f>
        <v>0</v>
      </c>
      <c r="E49" s="399">
        <f>D49*C50/15</f>
        <v>0</v>
      </c>
    </row>
    <row r="50" spans="1:6" ht="17.25" customHeight="1" x14ac:dyDescent="0.2">
      <c r="A50" s="246"/>
      <c r="B50" s="251" t="s">
        <v>640</v>
      </c>
      <c r="C50" s="250"/>
      <c r="D50" s="230"/>
      <c r="E50" s="395"/>
    </row>
    <row r="51" spans="1:6" ht="17.25" customHeight="1" x14ac:dyDescent="0.2">
      <c r="A51" s="252"/>
      <c r="B51" s="232" t="s">
        <v>639</v>
      </c>
      <c r="C51" s="253"/>
      <c r="D51" s="254"/>
      <c r="E51" s="627">
        <f>VALUE(IF(C51&lt;=45,"0",C51))</f>
        <v>0</v>
      </c>
    </row>
    <row r="52" spans="1:6" ht="17.25" customHeight="1" x14ac:dyDescent="0.2">
      <c r="A52" s="235" t="s">
        <v>600</v>
      </c>
      <c r="B52" s="236" t="s">
        <v>184</v>
      </c>
      <c r="C52" s="255"/>
      <c r="D52" s="230">
        <f>(C52+(E54/45))*3</f>
        <v>0</v>
      </c>
      <c r="E52" s="399">
        <f>D52*C53/15</f>
        <v>0</v>
      </c>
    </row>
    <row r="53" spans="1:6" ht="17.25" customHeight="1" x14ac:dyDescent="0.2">
      <c r="A53" s="246"/>
      <c r="B53" s="251" t="s">
        <v>640</v>
      </c>
      <c r="C53" s="250"/>
      <c r="D53" s="230"/>
      <c r="E53" s="395"/>
    </row>
    <row r="54" spans="1:6" ht="17.25" customHeight="1" x14ac:dyDescent="0.2">
      <c r="A54" s="252"/>
      <c r="B54" s="232" t="s">
        <v>639</v>
      </c>
      <c r="C54" s="253"/>
      <c r="D54" s="254"/>
      <c r="E54" s="627">
        <f>VALUE(IF(C54&lt;=45,"0",C54))</f>
        <v>0</v>
      </c>
    </row>
    <row r="55" spans="1:6" ht="17.25" customHeight="1" x14ac:dyDescent="0.2">
      <c r="A55" s="235" t="s">
        <v>601</v>
      </c>
      <c r="B55" s="236" t="s">
        <v>184</v>
      </c>
      <c r="C55" s="255"/>
      <c r="D55" s="230">
        <f>(C55+(E57/45))*3</f>
        <v>0</v>
      </c>
      <c r="E55" s="399">
        <f>D55*C56/15</f>
        <v>0</v>
      </c>
    </row>
    <row r="56" spans="1:6" ht="17.25" customHeight="1" x14ac:dyDescent="0.2">
      <c r="A56" s="246"/>
      <c r="B56" s="251" t="s">
        <v>640</v>
      </c>
      <c r="C56" s="250"/>
      <c r="D56" s="230"/>
      <c r="E56" s="395"/>
    </row>
    <row r="57" spans="1:6" ht="17.25" customHeight="1" x14ac:dyDescent="0.2">
      <c r="A57" s="252"/>
      <c r="B57" s="232" t="s">
        <v>639</v>
      </c>
      <c r="C57" s="253"/>
      <c r="D57" s="254"/>
      <c r="E57" s="627">
        <f>VALUE(IF(C57&lt;=45,"0",C57))</f>
        <v>0</v>
      </c>
    </row>
    <row r="58" spans="1:6" ht="17.25" customHeight="1" x14ac:dyDescent="0.2">
      <c r="A58" s="235" t="s">
        <v>602</v>
      </c>
      <c r="B58" s="236" t="s">
        <v>184</v>
      </c>
      <c r="C58" s="255"/>
      <c r="D58" s="230">
        <f>(C58+(E60/45))*3</f>
        <v>0</v>
      </c>
      <c r="E58" s="399">
        <f>D58*C59/15</f>
        <v>0</v>
      </c>
    </row>
    <row r="59" spans="1:6" ht="17.25" customHeight="1" x14ac:dyDescent="0.2">
      <c r="A59" s="257"/>
      <c r="B59" s="251" t="s">
        <v>640</v>
      </c>
      <c r="C59" s="250"/>
      <c r="D59" s="629"/>
      <c r="E59" s="395"/>
    </row>
    <row r="60" spans="1:6" x14ac:dyDescent="0.2">
      <c r="A60" s="258"/>
      <c r="B60" s="232" t="s">
        <v>639</v>
      </c>
      <c r="C60" s="259"/>
      <c r="D60" s="630"/>
      <c r="E60" s="631">
        <f>VALUE(IF(C60&lt;=45,"0",C60))</f>
        <v>0</v>
      </c>
    </row>
    <row r="61" spans="1:6" x14ac:dyDescent="0.2">
      <c r="A61" s="931" t="s">
        <v>606</v>
      </c>
      <c r="B61" s="932"/>
      <c r="C61" s="250"/>
      <c r="D61" s="249"/>
      <c r="E61" s="628"/>
    </row>
    <row r="62" spans="1:6" x14ac:dyDescent="0.2">
      <c r="A62" s="243"/>
      <c r="B62" s="261" t="s">
        <v>607</v>
      </c>
      <c r="C62" s="229"/>
      <c r="D62" s="230"/>
      <c r="E62" s="395"/>
    </row>
    <row r="63" spans="1:6" x14ac:dyDescent="0.2">
      <c r="A63" s="227" t="s">
        <v>269</v>
      </c>
      <c r="B63" s="228" t="s">
        <v>630</v>
      </c>
      <c r="C63" s="229"/>
      <c r="D63" s="230"/>
      <c r="E63" s="391">
        <f>VALUE(IF(D64&lt;=0,"0",D64))</f>
        <v>0</v>
      </c>
      <c r="F63" s="935" t="s">
        <v>159</v>
      </c>
    </row>
    <row r="64" spans="1:6" x14ac:dyDescent="0.2">
      <c r="A64" s="231"/>
      <c r="B64" s="232" t="s">
        <v>641</v>
      </c>
      <c r="C64" s="233"/>
      <c r="D64" s="234">
        <f>(C63*C64*3)-(ABS(C64-1)*C63)</f>
        <v>0</v>
      </c>
      <c r="E64" s="401"/>
      <c r="F64" s="935"/>
    </row>
    <row r="65" spans="1:6" x14ac:dyDescent="0.2">
      <c r="A65" s="235" t="s">
        <v>270</v>
      </c>
      <c r="B65" s="236" t="s">
        <v>184</v>
      </c>
      <c r="C65" s="237"/>
      <c r="D65" s="238"/>
      <c r="E65" s="393">
        <f>VALUE(IF(D66&lt;=0,"0",D66))</f>
        <v>0</v>
      </c>
      <c r="F65" s="935"/>
    </row>
    <row r="66" spans="1:6" x14ac:dyDescent="0.2">
      <c r="A66" s="239"/>
      <c r="B66" s="232" t="s">
        <v>641</v>
      </c>
      <c r="C66" s="233"/>
      <c r="D66" s="234">
        <f>(C65*C66*3)-(ABS(C66-1)*C65)</f>
        <v>0</v>
      </c>
      <c r="E66" s="401"/>
      <c r="F66" s="935"/>
    </row>
    <row r="67" spans="1:6" x14ac:dyDescent="0.2">
      <c r="A67" s="235" t="s">
        <v>271</v>
      </c>
      <c r="B67" s="236" t="s">
        <v>184</v>
      </c>
      <c r="C67" s="237"/>
      <c r="D67" s="238"/>
      <c r="E67" s="393">
        <f>VALUE(IF(D68&lt;=0,"0",D68))</f>
        <v>0</v>
      </c>
      <c r="F67" s="935"/>
    </row>
    <row r="68" spans="1:6" x14ac:dyDescent="0.2">
      <c r="A68" s="239"/>
      <c r="B68" s="232" t="s">
        <v>641</v>
      </c>
      <c r="C68" s="233"/>
      <c r="D68" s="234">
        <f>(C67*C68*3)-(ABS(C68-1)*C67)</f>
        <v>0</v>
      </c>
      <c r="E68" s="401"/>
      <c r="F68" s="935"/>
    </row>
    <row r="69" spans="1:6" x14ac:dyDescent="0.2">
      <c r="A69" s="235" t="s">
        <v>272</v>
      </c>
      <c r="B69" s="236" t="s">
        <v>184</v>
      </c>
      <c r="C69" s="237"/>
      <c r="D69" s="238"/>
      <c r="E69" s="393">
        <f>VALUE(IF(D70&lt;=0,"0",D70))</f>
        <v>0</v>
      </c>
      <c r="F69" s="935"/>
    </row>
    <row r="70" spans="1:6" x14ac:dyDescent="0.2">
      <c r="A70" s="239"/>
      <c r="B70" s="232" t="s">
        <v>641</v>
      </c>
      <c r="C70" s="233"/>
      <c r="D70" s="234">
        <f>(C69*C70*3)-(ABS(C70-1)*C69)</f>
        <v>0</v>
      </c>
      <c r="E70" s="401"/>
      <c r="F70" s="935"/>
    </row>
    <row r="71" spans="1:6" x14ac:dyDescent="0.2">
      <c r="A71" s="235" t="s">
        <v>273</v>
      </c>
      <c r="B71" s="236" t="s">
        <v>184</v>
      </c>
      <c r="C71" s="237"/>
      <c r="D71" s="238"/>
      <c r="E71" s="393">
        <f>VALUE(IF(D72&lt;=0,"0",D72))</f>
        <v>0</v>
      </c>
      <c r="F71" s="935"/>
    </row>
    <row r="72" spans="1:6" x14ac:dyDescent="0.2">
      <c r="A72" s="240"/>
      <c r="B72" s="232" t="s">
        <v>641</v>
      </c>
      <c r="C72" s="241"/>
      <c r="D72" s="242">
        <f>(C71*C72*3)-(ABS(C72-1)*C71)</f>
        <v>0</v>
      </c>
      <c r="E72" s="402"/>
      <c r="F72" s="935"/>
    </row>
    <row r="73" spans="1:6" ht="18" customHeight="1" x14ac:dyDescent="0.2">
      <c r="A73" s="243"/>
      <c r="B73" s="244" t="s">
        <v>608</v>
      </c>
      <c r="C73" s="229"/>
      <c r="D73" s="230"/>
      <c r="E73" s="632"/>
    </row>
    <row r="74" spans="1:6" ht="15" customHeight="1" x14ac:dyDescent="0.2">
      <c r="A74" s="227" t="s">
        <v>276</v>
      </c>
      <c r="B74" s="228" t="s">
        <v>184</v>
      </c>
      <c r="C74" s="229"/>
      <c r="D74" s="640"/>
      <c r="E74" s="633">
        <f>D75</f>
        <v>0</v>
      </c>
      <c r="F74" s="486"/>
    </row>
    <row r="75" spans="1:6" x14ac:dyDescent="0.2">
      <c r="A75" s="262"/>
      <c r="B75" s="232" t="s">
        <v>641</v>
      </c>
      <c r="C75" s="229"/>
      <c r="D75" s="641">
        <f>((C74*C75*3*2)/D76)-(ABS(C75-1)*C74)</f>
        <v>0</v>
      </c>
      <c r="E75" s="403"/>
    </row>
    <row r="76" spans="1:6" x14ac:dyDescent="0.2">
      <c r="A76" s="263"/>
      <c r="B76" s="264" t="s">
        <v>642</v>
      </c>
      <c r="C76" s="233"/>
      <c r="D76" s="642" t="str">
        <f>IF(C76=0,"1",C76)</f>
        <v>1</v>
      </c>
      <c r="E76" s="392"/>
    </row>
    <row r="77" spans="1:6" x14ac:dyDescent="0.2">
      <c r="A77" s="235" t="s">
        <v>278</v>
      </c>
      <c r="B77" s="236" t="s">
        <v>184</v>
      </c>
      <c r="C77" s="237"/>
      <c r="D77" s="640"/>
      <c r="E77" s="633">
        <f>D78</f>
        <v>0</v>
      </c>
    </row>
    <row r="78" spans="1:6" x14ac:dyDescent="0.2">
      <c r="A78" s="262"/>
      <c r="B78" s="232" t="s">
        <v>641</v>
      </c>
      <c r="C78" s="229"/>
      <c r="D78" s="641">
        <f>((C77*C78*3*2)/D79)-(ABS(C78-1)*C77)</f>
        <v>0</v>
      </c>
      <c r="E78" s="403"/>
    </row>
    <row r="79" spans="1:6" x14ac:dyDescent="0.2">
      <c r="A79" s="263"/>
      <c r="B79" s="264" t="s">
        <v>642</v>
      </c>
      <c r="C79" s="233"/>
      <c r="D79" s="642" t="str">
        <f>IF(C79=0,"1",C79)</f>
        <v>1</v>
      </c>
      <c r="E79" s="392"/>
    </row>
    <row r="80" spans="1:6" x14ac:dyDescent="0.2">
      <c r="A80" s="235" t="s">
        <v>279</v>
      </c>
      <c r="B80" s="236" t="s">
        <v>184</v>
      </c>
      <c r="C80" s="237"/>
      <c r="D80" s="640"/>
      <c r="E80" s="633">
        <f>D81</f>
        <v>0</v>
      </c>
    </row>
    <row r="81" spans="1:8" x14ac:dyDescent="0.2">
      <c r="A81" s="262"/>
      <c r="B81" s="232" t="s">
        <v>641</v>
      </c>
      <c r="C81" s="229"/>
      <c r="D81" s="641">
        <f>((C80*C81*3*2)/D82)-(ABS(C81-1)*C80)</f>
        <v>0</v>
      </c>
      <c r="E81" s="403"/>
    </row>
    <row r="82" spans="1:8" x14ac:dyDescent="0.2">
      <c r="A82" s="263"/>
      <c r="B82" s="264" t="s">
        <v>642</v>
      </c>
      <c r="C82" s="233"/>
      <c r="D82" s="642" t="str">
        <f>IF(C82=0,"1",C82)</f>
        <v>1</v>
      </c>
      <c r="E82" s="392"/>
    </row>
    <row r="83" spans="1:8" x14ac:dyDescent="0.2">
      <c r="A83" s="235" t="s">
        <v>277</v>
      </c>
      <c r="B83" s="236" t="s">
        <v>184</v>
      </c>
      <c r="C83" s="237"/>
      <c r="D83" s="640"/>
      <c r="E83" s="633">
        <f>D84</f>
        <v>0</v>
      </c>
    </row>
    <row r="84" spans="1:8" x14ac:dyDescent="0.2">
      <c r="A84" s="262"/>
      <c r="B84" s="232" t="s">
        <v>641</v>
      </c>
      <c r="C84" s="229"/>
      <c r="D84" s="641">
        <f>((C83*C84*3*2)/D85)-(ABS(C84-1)*C83)</f>
        <v>0</v>
      </c>
      <c r="E84" s="403"/>
    </row>
    <row r="85" spans="1:8" x14ac:dyDescent="0.2">
      <c r="A85" s="263"/>
      <c r="B85" s="264" t="s">
        <v>642</v>
      </c>
      <c r="C85" s="233"/>
      <c r="D85" s="642" t="str">
        <f>IF(C85=0,"1",C85)</f>
        <v>1</v>
      </c>
      <c r="E85" s="392"/>
    </row>
    <row r="86" spans="1:8" x14ac:dyDescent="0.2">
      <c r="A86" s="235" t="s">
        <v>280</v>
      </c>
      <c r="B86" s="236" t="s">
        <v>184</v>
      </c>
      <c r="C86" s="237"/>
      <c r="D86" s="640"/>
      <c r="E86" s="633">
        <f>D87</f>
        <v>0</v>
      </c>
    </row>
    <row r="87" spans="1:8" ht="14.25" customHeight="1" x14ac:dyDescent="0.2">
      <c r="A87" s="262"/>
      <c r="B87" s="232" t="s">
        <v>641</v>
      </c>
      <c r="C87" s="229"/>
      <c r="D87" s="641">
        <f>((C86*C87*3*2)/D88)-(ABS(C87-1)*C86)</f>
        <v>0</v>
      </c>
      <c r="E87" s="403"/>
    </row>
    <row r="88" spans="1:8" ht="14.25" customHeight="1" x14ac:dyDescent="0.2">
      <c r="A88" s="265"/>
      <c r="B88" s="264" t="s">
        <v>642</v>
      </c>
      <c r="C88" s="241"/>
      <c r="D88" s="642" t="str">
        <f>IF(C88=0,"1",C88)</f>
        <v>1</v>
      </c>
      <c r="E88" s="394"/>
    </row>
    <row r="89" spans="1:8" x14ac:dyDescent="0.2">
      <c r="A89" s="924" t="s">
        <v>149</v>
      </c>
      <c r="B89" s="925"/>
      <c r="C89" s="936" t="s">
        <v>63</v>
      </c>
      <c r="D89" s="936"/>
      <c r="E89" s="937"/>
      <c r="F89" s="404">
        <f>SUM(E90:E93)</f>
        <v>0</v>
      </c>
    </row>
    <row r="90" spans="1:8" x14ac:dyDescent="0.2">
      <c r="A90" s="231">
        <v>1</v>
      </c>
      <c r="B90" s="266" t="s">
        <v>184</v>
      </c>
      <c r="C90" s="267"/>
      <c r="D90" s="234">
        <f>(C90*5)</f>
        <v>0</v>
      </c>
      <c r="E90" s="268">
        <f>VALUE(IF(D90&lt;0,"0",D90))</f>
        <v>0</v>
      </c>
    </row>
    <row r="91" spans="1:8" x14ac:dyDescent="0.2">
      <c r="A91" s="269">
        <v>2</v>
      </c>
      <c r="B91" s="270" t="s">
        <v>184</v>
      </c>
      <c r="C91" s="271"/>
      <c r="D91" s="272">
        <f t="shared" ref="D91:D93" si="7">(C91*5)</f>
        <v>0</v>
      </c>
      <c r="E91" s="273">
        <f>VALUE(IF(D91&lt;0,"0",D91))</f>
        <v>0</v>
      </c>
      <c r="H91" s="193" t="s">
        <v>634</v>
      </c>
    </row>
    <row r="92" spans="1:8" x14ac:dyDescent="0.2">
      <c r="A92" s="269">
        <v>3</v>
      </c>
      <c r="B92" s="270" t="s">
        <v>184</v>
      </c>
      <c r="C92" s="271"/>
      <c r="D92" s="272">
        <f t="shared" si="7"/>
        <v>0</v>
      </c>
      <c r="E92" s="273">
        <f>VALUE(IF(D92&lt;0,"0",D92))</f>
        <v>0</v>
      </c>
    </row>
    <row r="93" spans="1:8" x14ac:dyDescent="0.2">
      <c r="A93" s="274">
        <v>4</v>
      </c>
      <c r="B93" s="275" t="s">
        <v>184</v>
      </c>
      <c r="C93" s="276"/>
      <c r="D93" s="277">
        <f t="shared" si="7"/>
        <v>0</v>
      </c>
      <c r="E93" s="278">
        <f>VALUE(IF(D93&lt;0,"0",D93))</f>
        <v>0</v>
      </c>
    </row>
    <row r="94" spans="1:8" ht="13.5" customHeight="1" x14ac:dyDescent="0.2">
      <c r="A94" s="199"/>
      <c r="B94" s="279"/>
      <c r="C94" s="279"/>
      <c r="D94" s="279"/>
      <c r="E94" s="280"/>
    </row>
    <row r="95" spans="1:8" x14ac:dyDescent="0.2">
      <c r="A95" s="281" t="s">
        <v>288</v>
      </c>
      <c r="C95" s="282"/>
      <c r="E95" s="283"/>
    </row>
    <row r="96" spans="1:8" ht="17.25" customHeight="1" x14ac:dyDescent="0.2">
      <c r="A96" s="284"/>
      <c r="B96" s="284" t="s">
        <v>631</v>
      </c>
      <c r="C96" s="285"/>
      <c r="D96" s="286"/>
      <c r="E96" s="405">
        <f>C96*3/15</f>
        <v>0</v>
      </c>
    </row>
    <row r="97" spans="1:6" ht="17.25" customHeight="1" x14ac:dyDescent="0.2">
      <c r="A97" s="281" t="s">
        <v>289</v>
      </c>
      <c r="C97" s="294" t="s">
        <v>75</v>
      </c>
      <c r="E97" s="666"/>
    </row>
    <row r="98" spans="1:6" x14ac:dyDescent="0.2">
      <c r="A98" s="284"/>
      <c r="B98" s="284" t="s">
        <v>79</v>
      </c>
      <c r="C98" s="285"/>
      <c r="D98" s="286"/>
      <c r="E98" s="405">
        <f>C98*3/15</f>
        <v>0</v>
      </c>
      <c r="F98" s="283"/>
    </row>
    <row r="99" spans="1:6" x14ac:dyDescent="0.2">
      <c r="A99" s="281" t="s">
        <v>290</v>
      </c>
      <c r="C99" s="287" t="s">
        <v>5</v>
      </c>
      <c r="E99" s="288">
        <f>SUM(E100:E101)</f>
        <v>0</v>
      </c>
      <c r="F99" s="406">
        <f>IF(E99&gt;=6, "6", E99)</f>
        <v>0</v>
      </c>
    </row>
    <row r="100" spans="1:6" ht="16.5" customHeight="1" x14ac:dyDescent="0.2">
      <c r="B100" s="284" t="s">
        <v>286</v>
      </c>
      <c r="C100" s="289">
        <f>C111</f>
        <v>0</v>
      </c>
      <c r="D100" s="211">
        <f>IF(C100&gt;=3, "3", C100)</f>
        <v>0</v>
      </c>
      <c r="E100" s="290">
        <f>D100*2</f>
        <v>0</v>
      </c>
      <c r="F100" s="933" t="s">
        <v>285</v>
      </c>
    </row>
    <row r="101" spans="1:6" ht="16.5" customHeight="1" x14ac:dyDescent="0.2">
      <c r="B101" s="284" t="s">
        <v>287</v>
      </c>
      <c r="C101" s="291">
        <f>E111</f>
        <v>0</v>
      </c>
      <c r="D101" s="282">
        <f>IF(C101&gt;=2, "๒", C101)</f>
        <v>0</v>
      </c>
      <c r="E101" s="290">
        <f>D101*1</f>
        <v>0</v>
      </c>
      <c r="F101" s="934"/>
    </row>
    <row r="102" spans="1:6" ht="16.5" customHeight="1" x14ac:dyDescent="0.2">
      <c r="A102" s="284"/>
      <c r="B102" s="284" t="s">
        <v>643</v>
      </c>
      <c r="C102" s="292">
        <f>F111</f>
        <v>0</v>
      </c>
      <c r="D102" s="293"/>
      <c r="E102" s="407">
        <f>C102*3/15</f>
        <v>0</v>
      </c>
      <c r="F102" s="934"/>
    </row>
    <row r="103" spans="1:6" ht="16.5" customHeight="1" x14ac:dyDescent="0.2">
      <c r="A103" s="284"/>
      <c r="B103" s="284" t="s">
        <v>633</v>
      </c>
      <c r="C103" s="665"/>
      <c r="D103" s="293"/>
      <c r="E103" s="407">
        <f>C103/15</f>
        <v>0</v>
      </c>
      <c r="F103" s="934"/>
    </row>
    <row r="104" spans="1:6" ht="15.75" customHeight="1" x14ac:dyDescent="0.2">
      <c r="B104" s="300" t="s">
        <v>266</v>
      </c>
      <c r="D104" s="193"/>
    </row>
    <row r="105" spans="1:6" ht="23.25" customHeight="1" x14ac:dyDescent="0.2">
      <c r="B105" s="296" t="s">
        <v>150</v>
      </c>
      <c r="C105" s="199"/>
      <c r="D105" s="193"/>
      <c r="F105" s="297"/>
    </row>
    <row r="106" spans="1:6" ht="24.75" customHeight="1" x14ac:dyDescent="0.2">
      <c r="C106" s="193"/>
      <c r="D106" s="295"/>
    </row>
    <row r="107" spans="1:6" x14ac:dyDescent="0.2">
      <c r="A107" s="212" t="s">
        <v>628</v>
      </c>
      <c r="B107" s="213"/>
      <c r="C107" s="193"/>
      <c r="D107" s="193"/>
    </row>
    <row r="108" spans="1:6" x14ac:dyDescent="0.2">
      <c r="A108" s="298"/>
      <c r="B108" s="940" t="s">
        <v>291</v>
      </c>
      <c r="C108" s="940"/>
      <c r="D108" s="940"/>
      <c r="E108" s="940"/>
      <c r="F108" s="940"/>
    </row>
    <row r="109" spans="1:6" x14ac:dyDescent="0.2">
      <c r="C109" s="926" t="s">
        <v>10</v>
      </c>
      <c r="D109" s="927"/>
      <c r="E109" s="927"/>
      <c r="F109" s="928"/>
    </row>
    <row r="110" spans="1:6" x14ac:dyDescent="0.2">
      <c r="A110" s="301"/>
      <c r="B110" s="302" t="s">
        <v>9</v>
      </c>
      <c r="C110" s="303" t="s">
        <v>11</v>
      </c>
      <c r="D110" s="303"/>
      <c r="E110" s="303" t="s">
        <v>13</v>
      </c>
      <c r="F110" s="304" t="s">
        <v>12</v>
      </c>
    </row>
    <row r="111" spans="1:6" x14ac:dyDescent="0.2">
      <c r="A111" s="222"/>
      <c r="B111" s="305" t="s">
        <v>3</v>
      </c>
      <c r="C111" s="142">
        <f>SUM(C112:C121)</f>
        <v>0</v>
      </c>
      <c r="D111" s="142">
        <f>SUM(D112:D121)</f>
        <v>0</v>
      </c>
      <c r="E111" s="142">
        <f>SUM(E112:E121)</f>
        <v>0</v>
      </c>
      <c r="F111" s="142">
        <f>SUM(F112:F121)</f>
        <v>0</v>
      </c>
    </row>
    <row r="112" spans="1:6" ht="19.5" customHeight="1" x14ac:dyDescent="0.2">
      <c r="A112" s="306">
        <v>1</v>
      </c>
      <c r="B112" s="309" t="s">
        <v>196</v>
      </c>
      <c r="C112" s="267"/>
      <c r="D112" s="308"/>
      <c r="E112" s="267"/>
      <c r="F112" s="267"/>
    </row>
    <row r="113" spans="1:6" ht="19.5" customHeight="1" x14ac:dyDescent="0.2">
      <c r="A113" s="269">
        <v>2</v>
      </c>
      <c r="B113" s="309" t="s">
        <v>196</v>
      </c>
      <c r="C113" s="271"/>
      <c r="D113" s="185"/>
      <c r="E113" s="271"/>
      <c r="F113" s="271"/>
    </row>
    <row r="114" spans="1:6" ht="19.5" customHeight="1" x14ac:dyDescent="0.2">
      <c r="A114" s="269">
        <v>3</v>
      </c>
      <c r="B114" s="309" t="s">
        <v>196</v>
      </c>
      <c r="C114" s="271"/>
      <c r="D114" s="185"/>
      <c r="E114" s="271"/>
      <c r="F114" s="271"/>
    </row>
    <row r="115" spans="1:6" ht="19.5" customHeight="1" x14ac:dyDescent="0.2">
      <c r="A115" s="269">
        <v>4</v>
      </c>
      <c r="B115" s="309" t="s">
        <v>196</v>
      </c>
      <c r="C115" s="271"/>
      <c r="D115" s="185"/>
      <c r="E115" s="271"/>
      <c r="F115" s="271"/>
    </row>
    <row r="116" spans="1:6" ht="19.5" customHeight="1" x14ac:dyDescent="0.2">
      <c r="A116" s="269">
        <v>5</v>
      </c>
      <c r="B116" s="309" t="s">
        <v>196</v>
      </c>
      <c r="C116" s="271"/>
      <c r="D116" s="185"/>
      <c r="E116" s="271"/>
      <c r="F116" s="271"/>
    </row>
    <row r="117" spans="1:6" ht="19.5" customHeight="1" x14ac:dyDescent="0.2">
      <c r="A117" s="269">
        <v>6</v>
      </c>
      <c r="B117" s="309" t="s">
        <v>196</v>
      </c>
      <c r="C117" s="271"/>
      <c r="D117" s="185"/>
      <c r="E117" s="271"/>
      <c r="F117" s="271"/>
    </row>
    <row r="118" spans="1:6" ht="19.5" customHeight="1" x14ac:dyDescent="0.2">
      <c r="A118" s="269">
        <v>7</v>
      </c>
      <c r="B118" s="309" t="s">
        <v>196</v>
      </c>
      <c r="C118" s="271"/>
      <c r="D118" s="185"/>
      <c r="E118" s="271"/>
      <c r="F118" s="271"/>
    </row>
    <row r="119" spans="1:6" ht="19.5" customHeight="1" x14ac:dyDescent="0.2">
      <c r="A119" s="269">
        <v>8</v>
      </c>
      <c r="B119" s="309" t="s">
        <v>196</v>
      </c>
      <c r="C119" s="271"/>
      <c r="D119" s="185"/>
      <c r="E119" s="271"/>
      <c r="F119" s="271"/>
    </row>
    <row r="120" spans="1:6" ht="19.5" customHeight="1" x14ac:dyDescent="0.2">
      <c r="A120" s="269">
        <v>9</v>
      </c>
      <c r="B120" s="309" t="s">
        <v>196</v>
      </c>
      <c r="C120" s="271"/>
      <c r="D120" s="185"/>
      <c r="E120" s="271"/>
      <c r="F120" s="271"/>
    </row>
    <row r="121" spans="1:6" ht="19.5" customHeight="1" x14ac:dyDescent="0.2">
      <c r="A121" s="274">
        <v>10</v>
      </c>
      <c r="B121" s="275" t="s">
        <v>196</v>
      </c>
      <c r="C121" s="276"/>
      <c r="D121" s="310"/>
      <c r="E121" s="276"/>
      <c r="F121" s="276"/>
    </row>
    <row r="122" spans="1:6" ht="24" customHeight="1" x14ac:dyDescent="0.2">
      <c r="B122" s="213" t="s">
        <v>138</v>
      </c>
      <c r="C122" s="193"/>
      <c r="D122" s="193"/>
    </row>
    <row r="123" spans="1:6" ht="24" customHeight="1" x14ac:dyDescent="0.2">
      <c r="C123" s="193"/>
      <c r="D123" s="193"/>
    </row>
    <row r="124" spans="1:6" x14ac:dyDescent="0.2">
      <c r="A124" s="281" t="s">
        <v>293</v>
      </c>
      <c r="C124" s="311" t="s">
        <v>5</v>
      </c>
      <c r="E124" s="288">
        <f>SUM(E125:E126)</f>
        <v>0</v>
      </c>
      <c r="F124" s="408">
        <f>E124</f>
        <v>0</v>
      </c>
    </row>
    <row r="125" spans="1:6" ht="24" customHeight="1" x14ac:dyDescent="0.2">
      <c r="B125" s="284" t="s">
        <v>292</v>
      </c>
      <c r="C125" s="289">
        <f>C133</f>
        <v>0</v>
      </c>
      <c r="D125" s="211">
        <f>IF(C125&gt;=5, "๕", C125)</f>
        <v>0</v>
      </c>
      <c r="E125" s="290">
        <f>D125*4</f>
        <v>0</v>
      </c>
      <c r="F125" s="938" t="s">
        <v>323</v>
      </c>
    </row>
    <row r="126" spans="1:6" x14ac:dyDescent="0.2">
      <c r="B126" s="284" t="s">
        <v>267</v>
      </c>
      <c r="C126" s="291">
        <f>E133</f>
        <v>0</v>
      </c>
      <c r="D126" s="282">
        <f>C126</f>
        <v>0</v>
      </c>
      <c r="E126" s="290">
        <f>D126*2</f>
        <v>0</v>
      </c>
      <c r="F126" s="939"/>
    </row>
    <row r="127" spans="1:6" x14ac:dyDescent="0.2">
      <c r="B127" s="284" t="s">
        <v>644</v>
      </c>
      <c r="C127" s="292">
        <f>F133</f>
        <v>0</v>
      </c>
      <c r="D127" s="293"/>
      <c r="E127" s="407">
        <f>C127*3/15</f>
        <v>0</v>
      </c>
      <c r="F127" s="939"/>
    </row>
    <row r="128" spans="1:6" x14ac:dyDescent="0.2">
      <c r="B128" s="284"/>
      <c r="C128" s="284"/>
      <c r="D128" s="284"/>
      <c r="E128" s="284"/>
      <c r="F128" s="939"/>
    </row>
    <row r="129" spans="1:6" x14ac:dyDescent="0.2">
      <c r="A129" s="212" t="s">
        <v>185</v>
      </c>
      <c r="B129" s="312"/>
      <c r="C129" s="284"/>
      <c r="D129" s="284"/>
      <c r="E129" s="284"/>
      <c r="F129" s="284"/>
    </row>
    <row r="130" spans="1:6" x14ac:dyDescent="0.2">
      <c r="B130" s="940" t="s">
        <v>291</v>
      </c>
      <c r="C130" s="940"/>
      <c r="D130" s="940"/>
      <c r="E130" s="940"/>
      <c r="F130" s="940"/>
    </row>
    <row r="131" spans="1:6" x14ac:dyDescent="0.2">
      <c r="B131" s="281"/>
      <c r="C131" s="926" t="s">
        <v>10</v>
      </c>
      <c r="D131" s="927"/>
      <c r="E131" s="927"/>
      <c r="F131" s="928"/>
    </row>
    <row r="132" spans="1:6" x14ac:dyDescent="0.2">
      <c r="A132" s="301"/>
      <c r="B132" s="302" t="s">
        <v>147</v>
      </c>
      <c r="C132" s="303" t="s">
        <v>11</v>
      </c>
      <c r="D132" s="303"/>
      <c r="E132" s="303" t="s">
        <v>13</v>
      </c>
      <c r="F132" s="303" t="s">
        <v>12</v>
      </c>
    </row>
    <row r="133" spans="1:6" x14ac:dyDescent="0.2">
      <c r="A133" s="222"/>
      <c r="B133" s="305" t="s">
        <v>3</v>
      </c>
      <c r="C133" s="142">
        <f>SUM(C134:C143)</f>
        <v>0</v>
      </c>
      <c r="D133" s="142">
        <f>SUM(D134:D143)</f>
        <v>0</v>
      </c>
      <c r="E133" s="142">
        <f>SUM(E134:E143)</f>
        <v>0</v>
      </c>
      <c r="F133" s="142">
        <f>SUM(F134:F143)</f>
        <v>0</v>
      </c>
    </row>
    <row r="134" spans="1:6" ht="18.75" customHeight="1" x14ac:dyDescent="0.2">
      <c r="A134" s="306">
        <v>1</v>
      </c>
      <c r="B134" s="307" t="s">
        <v>196</v>
      </c>
      <c r="C134" s="267"/>
      <c r="D134" s="308"/>
      <c r="E134" s="267"/>
      <c r="F134" s="267"/>
    </row>
    <row r="135" spans="1:6" ht="18.75" customHeight="1" x14ac:dyDescent="0.2">
      <c r="A135" s="269">
        <v>2</v>
      </c>
      <c r="B135" s="309" t="s">
        <v>196</v>
      </c>
      <c r="C135" s="271"/>
      <c r="D135" s="185"/>
      <c r="E135" s="271"/>
      <c r="F135" s="271"/>
    </row>
    <row r="136" spans="1:6" ht="18.75" customHeight="1" x14ac:dyDescent="0.2">
      <c r="A136" s="269">
        <v>3</v>
      </c>
      <c r="B136" s="309" t="s">
        <v>196</v>
      </c>
      <c r="C136" s="271"/>
      <c r="D136" s="185"/>
      <c r="E136" s="271"/>
      <c r="F136" s="271"/>
    </row>
    <row r="137" spans="1:6" ht="18.75" customHeight="1" x14ac:dyDescent="0.2">
      <c r="A137" s="269">
        <v>4</v>
      </c>
      <c r="B137" s="309" t="s">
        <v>196</v>
      </c>
      <c r="C137" s="271"/>
      <c r="D137" s="185"/>
      <c r="E137" s="271"/>
      <c r="F137" s="271"/>
    </row>
    <row r="138" spans="1:6" ht="18.75" customHeight="1" x14ac:dyDescent="0.2">
      <c r="A138" s="269">
        <v>5</v>
      </c>
      <c r="B138" s="309" t="s">
        <v>196</v>
      </c>
      <c r="C138" s="271"/>
      <c r="D138" s="185"/>
      <c r="E138" s="271"/>
      <c r="F138" s="271"/>
    </row>
    <row r="139" spans="1:6" ht="18.75" customHeight="1" x14ac:dyDescent="0.2">
      <c r="A139" s="269">
        <v>6</v>
      </c>
      <c r="B139" s="309" t="s">
        <v>196</v>
      </c>
      <c r="C139" s="271"/>
      <c r="D139" s="185"/>
      <c r="E139" s="271"/>
      <c r="F139" s="271"/>
    </row>
    <row r="140" spans="1:6" ht="18.75" customHeight="1" x14ac:dyDescent="0.2">
      <c r="A140" s="269">
        <v>7</v>
      </c>
      <c r="B140" s="309" t="s">
        <v>196</v>
      </c>
      <c r="C140" s="271"/>
      <c r="D140" s="185"/>
      <c r="E140" s="271"/>
      <c r="F140" s="271"/>
    </row>
    <row r="141" spans="1:6" ht="18.75" customHeight="1" x14ac:dyDescent="0.2">
      <c r="A141" s="269">
        <v>8</v>
      </c>
      <c r="B141" s="309" t="s">
        <v>196</v>
      </c>
      <c r="C141" s="271"/>
      <c r="D141" s="185"/>
      <c r="E141" s="271"/>
      <c r="F141" s="271"/>
    </row>
    <row r="142" spans="1:6" ht="18.75" customHeight="1" x14ac:dyDescent="0.2">
      <c r="A142" s="269">
        <v>9</v>
      </c>
      <c r="B142" s="309" t="s">
        <v>196</v>
      </c>
      <c r="C142" s="271"/>
      <c r="D142" s="185"/>
      <c r="E142" s="271"/>
      <c r="F142" s="271"/>
    </row>
    <row r="143" spans="1:6" ht="18.75" customHeight="1" x14ac:dyDescent="0.2">
      <c r="A143" s="274">
        <v>10</v>
      </c>
      <c r="B143" s="275" t="s">
        <v>196</v>
      </c>
      <c r="C143" s="276"/>
      <c r="D143" s="310"/>
      <c r="E143" s="276"/>
      <c r="F143" s="276"/>
    </row>
    <row r="144" spans="1:6" x14ac:dyDescent="0.2">
      <c r="C144" s="193"/>
      <c r="D144" s="193"/>
    </row>
    <row r="145" spans="3:4" x14ac:dyDescent="0.2">
      <c r="C145" s="193"/>
      <c r="D145" s="193"/>
    </row>
  </sheetData>
  <sheetProtection algorithmName="SHA-512" hashValue="m5gKsOLX/DfkbWqp6XYeD3pR59Nvht1J/nxQUv3XVMaXhffVfF6mrmrtOHJG1MvABgUUT3WzccZli5n+2B9DHg==" saltValue="3GCBiDWPGk5gCv/xN09kgQ==" spinCount="100000" sheet="1" objects="1" scenarios="1" formatCells="0" formatColumns="0" formatRows="0" insertColumns="0" insertRows="0" insertHyperlinks="0"/>
  <mergeCells count="13">
    <mergeCell ref="A89:B89"/>
    <mergeCell ref="C131:F131"/>
    <mergeCell ref="A1:E1"/>
    <mergeCell ref="A2:E2"/>
    <mergeCell ref="C109:F109"/>
    <mergeCell ref="A8:B8"/>
    <mergeCell ref="F100:F103"/>
    <mergeCell ref="F63:F72"/>
    <mergeCell ref="C89:E89"/>
    <mergeCell ref="F125:F128"/>
    <mergeCell ref="A61:B61"/>
    <mergeCell ref="B108:F108"/>
    <mergeCell ref="B130:F130"/>
  </mergeCells>
  <pageMargins left="0.4" right="0.2" top="0.75" bottom="0.5" header="0.3" footer="0.3"/>
  <pageSetup paperSize="9" scale="97" orientation="portrait" horizontalDpi="200" verticalDpi="200" r:id="rId1"/>
  <headerFooter>
    <oddHeader>&amp;Cภาระงานสอน หน้าที่ &amp;P ของ 3 หน้า</oddHeader>
    <oddFooter>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"/>
  <sheetViews>
    <sheetView topLeftCell="B17" zoomScaleNormal="100" workbookViewId="0">
      <selection activeCell="J33" sqref="J33"/>
    </sheetView>
  </sheetViews>
  <sheetFormatPr defaultColWidth="8.7109375" defaultRowHeight="12.75" x14ac:dyDescent="0.2"/>
  <cols>
    <col min="1" max="1" width="7" style="193" customWidth="1"/>
    <col min="2" max="2" width="47.85546875" style="193" customWidth="1"/>
    <col min="3" max="3" width="8" style="211" customWidth="1"/>
    <col min="4" max="4" width="10.5703125" style="211" customWidth="1"/>
    <col min="5" max="5" width="8.140625" style="193" customWidth="1"/>
    <col min="6" max="6" width="11.7109375" style="193" customWidth="1"/>
    <col min="7" max="7" width="6.5703125" style="193" customWidth="1"/>
    <col min="8" max="8" width="7.140625" style="193" customWidth="1"/>
    <col min="9" max="9" width="10.85546875" style="193" customWidth="1"/>
    <col min="10" max="10" width="9.140625" style="193" customWidth="1"/>
    <col min="11" max="11" width="9.140625" style="193" hidden="1" customWidth="1"/>
    <col min="12" max="12" width="12" style="193" customWidth="1"/>
    <col min="13" max="13" width="3.140625" style="193" customWidth="1"/>
    <col min="14" max="14" width="44.85546875" style="193" customWidth="1"/>
    <col min="15" max="15" width="8.7109375" style="193"/>
    <col min="16" max="16" width="8.5703125" style="193" customWidth="1"/>
    <col min="17" max="17" width="7.140625" style="193" hidden="1" customWidth="1"/>
    <col min="18" max="18" width="15.5703125" style="193" customWidth="1"/>
    <col min="19" max="16384" width="8.7109375" style="193"/>
  </cols>
  <sheetData>
    <row r="1" spans="1:12" ht="15" x14ac:dyDescent="0.2">
      <c r="A1" s="983" t="str">
        <f>'หน้าหลักภาระงานขั้นต่ำ '!A1</f>
        <v xml:space="preserve">ภาระงานของข้าราชการพลเรือนในสถาบันอุดมศึกษา </v>
      </c>
      <c r="B1" s="983"/>
      <c r="C1" s="983"/>
      <c r="D1" s="983"/>
      <c r="E1" s="983"/>
      <c r="F1" s="983"/>
      <c r="G1" s="983"/>
      <c r="H1" s="983"/>
      <c r="I1" s="983"/>
      <c r="J1" s="983"/>
    </row>
    <row r="2" spans="1:12" ht="9" customHeight="1" x14ac:dyDescent="0.2"/>
    <row r="3" spans="1:12" x14ac:dyDescent="0.2">
      <c r="A3" s="207" t="str">
        <f>'หน้าหลักภาระงานขั้นต่ำ '!A4</f>
        <v>ชื่อ</v>
      </c>
      <c r="B3" s="208" t="str">
        <f>ภาระงานสอน!B3</f>
        <v>นายมานะ  หมั่นเพียร</v>
      </c>
      <c r="C3" s="206"/>
      <c r="D3" s="206"/>
      <c r="E3" s="206"/>
      <c r="F3" s="206"/>
      <c r="G3" s="206"/>
      <c r="H3" s="206"/>
      <c r="I3" s="206"/>
      <c r="J3" s="206"/>
    </row>
    <row r="4" spans="1:12" x14ac:dyDescent="0.2">
      <c r="A4" s="207" t="str">
        <f>'หน้าหลักภาระงานขั้นต่ำ '!A6</f>
        <v xml:space="preserve">สังกัด </v>
      </c>
      <c r="B4" s="208" t="str">
        <f>ภาระงานสอน!B4</f>
        <v>…………………………</v>
      </c>
      <c r="C4" s="206"/>
      <c r="D4" s="209" t="str">
        <f>'หน้าหลักภาระงานขั้นต่ำ '!L6</f>
        <v>คณะ</v>
      </c>
      <c r="E4" s="208" t="str">
        <f>'หน้าหลักภาระงานขั้นต่ำ '!M6</f>
        <v>ศิลปศาสตร์</v>
      </c>
      <c r="F4" s="206"/>
      <c r="G4" s="206"/>
      <c r="H4" s="206"/>
      <c r="I4" s="206"/>
      <c r="J4" s="206"/>
    </row>
    <row r="5" spans="1:12" ht="9" customHeight="1" x14ac:dyDescent="0.2"/>
    <row r="6" spans="1:12" x14ac:dyDescent="0.2">
      <c r="A6" s="212" t="str">
        <f>'หน้าหลักภาระงานขั้นต่ำ '!B10</f>
        <v>ภาระงานวิจัยและงานวิชาการอื่น  ข้อ(5)</v>
      </c>
      <c r="B6" s="213"/>
    </row>
    <row r="7" spans="1:12" x14ac:dyDescent="0.2">
      <c r="C7" s="210" t="s">
        <v>1</v>
      </c>
    </row>
    <row r="8" spans="1:12" x14ac:dyDescent="0.2">
      <c r="C8" s="214">
        <v>7</v>
      </c>
      <c r="D8" s="193"/>
      <c r="F8" s="299" t="s">
        <v>299</v>
      </c>
      <c r="G8" s="299"/>
      <c r="H8" s="299"/>
      <c r="I8" s="299"/>
      <c r="J8" s="299"/>
    </row>
    <row r="9" spans="1:12" x14ac:dyDescent="0.2">
      <c r="B9" s="317" t="s">
        <v>3</v>
      </c>
      <c r="C9" s="390">
        <f>C10+C26+C36+C43+C50+C59</f>
        <v>11</v>
      </c>
      <c r="D9" s="318" t="s">
        <v>0</v>
      </c>
      <c r="F9" s="299" t="s">
        <v>598</v>
      </c>
      <c r="G9" s="299"/>
      <c r="H9" s="299"/>
      <c r="I9" s="299"/>
      <c r="J9" s="299"/>
    </row>
    <row r="10" spans="1:12" x14ac:dyDescent="0.2">
      <c r="A10" s="319" t="s">
        <v>298</v>
      </c>
      <c r="B10" s="320"/>
      <c r="C10" s="407">
        <f>SUM(L13:L17)</f>
        <v>11</v>
      </c>
      <c r="D10" s="211" t="s">
        <v>0</v>
      </c>
      <c r="F10" s="953" t="s">
        <v>300</v>
      </c>
      <c r="G10" s="953"/>
      <c r="H10" s="953"/>
      <c r="I10" s="953"/>
      <c r="J10" s="953"/>
      <c r="L10" s="951" t="s">
        <v>17</v>
      </c>
    </row>
    <row r="11" spans="1:12" x14ac:dyDescent="0.2">
      <c r="A11" s="985"/>
      <c r="B11" s="967" t="s">
        <v>18</v>
      </c>
      <c r="C11" s="979" t="s">
        <v>10</v>
      </c>
      <c r="D11" s="979"/>
      <c r="E11" s="979"/>
      <c r="F11" s="979"/>
      <c r="G11" s="321"/>
      <c r="H11" s="980" t="s">
        <v>14</v>
      </c>
      <c r="I11" s="980"/>
      <c r="J11" s="980"/>
      <c r="K11" s="281"/>
      <c r="L11" s="952"/>
    </row>
    <row r="12" spans="1:12" ht="31.5" x14ac:dyDescent="0.2">
      <c r="A12" s="986"/>
      <c r="B12" s="968"/>
      <c r="C12" s="414" t="s">
        <v>6</v>
      </c>
      <c r="D12" s="414" t="s">
        <v>7</v>
      </c>
      <c r="E12" s="414" t="s">
        <v>8</v>
      </c>
      <c r="F12" s="415" t="s">
        <v>141</v>
      </c>
      <c r="G12" s="416" t="s">
        <v>143</v>
      </c>
      <c r="H12" s="419" t="s">
        <v>78</v>
      </c>
      <c r="I12" s="351" t="s">
        <v>16</v>
      </c>
      <c r="J12" s="351" t="s">
        <v>15</v>
      </c>
      <c r="K12" s="417"/>
      <c r="L12" s="352" t="s">
        <v>142</v>
      </c>
    </row>
    <row r="13" spans="1:12" s="284" customFormat="1" ht="19.5" customHeight="1" x14ac:dyDescent="0.2">
      <c r="A13" s="322">
        <v>1</v>
      </c>
      <c r="B13" s="323" t="s">
        <v>186</v>
      </c>
      <c r="C13" s="324"/>
      <c r="D13" s="324"/>
      <c r="E13" s="324">
        <v>1</v>
      </c>
      <c r="F13" s="324"/>
      <c r="G13" s="370" t="str">
        <f>IF(C13=1,"5",IF(D13=1,"3",IF(E13=1,"11",IF(F13&gt;=60,"11",IF(F13&gt;=40,"8",IF(F13&gt;=20,"5",IF(F13&gt;=10,"3",IF(F13&gt;=0.1,"1","0"))))))))</f>
        <v>11</v>
      </c>
      <c r="H13" s="325">
        <v>1</v>
      </c>
      <c r="I13" s="325"/>
      <c r="J13" s="325"/>
      <c r="K13" s="326" t="str">
        <f>IF(H13=1,"1",IF(I13=1,"1.25",IF(J13=1,"1.5","0")))</f>
        <v>1</v>
      </c>
      <c r="L13" s="128">
        <f>G13*K13</f>
        <v>11</v>
      </c>
    </row>
    <row r="14" spans="1:12" s="284" customFormat="1" ht="19.5" customHeight="1" x14ac:dyDescent="0.2">
      <c r="A14" s="327">
        <v>2</v>
      </c>
      <c r="B14" s="323" t="s">
        <v>186</v>
      </c>
      <c r="C14" s="271"/>
      <c r="D14" s="271"/>
      <c r="E14" s="271"/>
      <c r="F14" s="271"/>
      <c r="G14" s="370" t="str">
        <f t="shared" ref="G14:G17" si="0">IF(C14=1,"5",IF(D14=1,"3",IF(E14=1,"11",IF(F14&gt;=60,"11",IF(F14&gt;=40,"8",IF(F14&gt;=20,"5",IF(F14&gt;=10,"3",IF(F14&gt;=0.1,"1","0"))))))))</f>
        <v>0</v>
      </c>
      <c r="H14" s="328"/>
      <c r="I14" s="328"/>
      <c r="J14" s="328"/>
      <c r="K14" s="326" t="str">
        <f t="shared" ref="K14:K17" si="1">IF(H14=1,"1",IF(I14=1,"1.25",IF(J14=1,"1.5","0")))</f>
        <v>0</v>
      </c>
      <c r="L14" s="129">
        <f>G14*K14</f>
        <v>0</v>
      </c>
    </row>
    <row r="15" spans="1:12" s="284" customFormat="1" ht="19.5" customHeight="1" x14ac:dyDescent="0.2">
      <c r="A15" s="327">
        <v>3</v>
      </c>
      <c r="B15" s="323" t="s">
        <v>186</v>
      </c>
      <c r="C15" s="271"/>
      <c r="D15" s="271"/>
      <c r="E15" s="271"/>
      <c r="F15" s="271"/>
      <c r="G15" s="370" t="str">
        <f t="shared" si="0"/>
        <v>0</v>
      </c>
      <c r="H15" s="328"/>
      <c r="I15" s="328"/>
      <c r="J15" s="328"/>
      <c r="K15" s="326" t="str">
        <f t="shared" si="1"/>
        <v>0</v>
      </c>
      <c r="L15" s="129">
        <f>G15*K15</f>
        <v>0</v>
      </c>
    </row>
    <row r="16" spans="1:12" s="284" customFormat="1" ht="19.5" customHeight="1" x14ac:dyDescent="0.2">
      <c r="A16" s="327">
        <v>4</v>
      </c>
      <c r="B16" s="323" t="s">
        <v>186</v>
      </c>
      <c r="C16" s="271"/>
      <c r="D16" s="271"/>
      <c r="E16" s="271"/>
      <c r="F16" s="271"/>
      <c r="G16" s="370" t="str">
        <f t="shared" si="0"/>
        <v>0</v>
      </c>
      <c r="H16" s="328"/>
      <c r="I16" s="328"/>
      <c r="J16" s="328"/>
      <c r="K16" s="326" t="str">
        <f t="shared" si="1"/>
        <v>0</v>
      </c>
      <c r="L16" s="129">
        <f>G16*K16</f>
        <v>0</v>
      </c>
    </row>
    <row r="17" spans="1:14" s="284" customFormat="1" ht="19.5" customHeight="1" x14ac:dyDescent="0.2">
      <c r="A17" s="329">
        <v>5</v>
      </c>
      <c r="B17" s="728" t="s">
        <v>186</v>
      </c>
      <c r="C17" s="276"/>
      <c r="D17" s="276"/>
      <c r="E17" s="276"/>
      <c r="F17" s="276"/>
      <c r="G17" s="767" t="str">
        <f t="shared" si="0"/>
        <v>0</v>
      </c>
      <c r="H17" s="330"/>
      <c r="I17" s="330"/>
      <c r="J17" s="330"/>
      <c r="K17" s="326" t="str">
        <f t="shared" si="1"/>
        <v>0</v>
      </c>
      <c r="L17" s="369">
        <f>G17*K17</f>
        <v>0</v>
      </c>
    </row>
    <row r="18" spans="1:14" x14ac:dyDescent="0.2">
      <c r="G18" s="211"/>
      <c r="N18" s="332" t="s">
        <v>54</v>
      </c>
    </row>
    <row r="19" spans="1:14" x14ac:dyDescent="0.2">
      <c r="B19" s="333" t="s">
        <v>294</v>
      </c>
      <c r="C19" s="334" t="str">
        <f>'หน้าหลักภาระงานขั้นต่ำ '!E4</f>
        <v>ผู้ช่วยศาสตราจารย์</v>
      </c>
      <c r="D19" s="335"/>
      <c r="G19" s="211"/>
      <c r="N19" s="336" t="s">
        <v>55</v>
      </c>
    </row>
    <row r="20" spans="1:14" x14ac:dyDescent="0.2">
      <c r="B20" s="978" t="s">
        <v>295</v>
      </c>
      <c r="C20" s="978"/>
      <c r="G20" s="211"/>
      <c r="N20" s="336" t="s">
        <v>56</v>
      </c>
    </row>
    <row r="21" spans="1:14" x14ac:dyDescent="0.2">
      <c r="B21" s="337" t="str">
        <f>IF(C19=N19,"ก) งานวิจัย หรือ",IF(C19=N20,"ก) งานวิจัย หรือ",IF(C19=N21,"ก) งานวิจัย หรือ",IF(C19=N22,"ก) งานวิจัยเผยแพร่ระดับนานาชาติ หรือ",""))))</f>
        <v>ก) งานวิจัย หรือ</v>
      </c>
      <c r="C21" s="338" t="str">
        <f>IF(C19=N19,"-",IF(C19=N20,"1",IF(C19=N21,"2",IF(C19=N22,"1",""))))</f>
        <v>1</v>
      </c>
      <c r="G21" s="211"/>
      <c r="N21" s="336" t="s">
        <v>57</v>
      </c>
    </row>
    <row r="22" spans="1:14" x14ac:dyDescent="0.2">
      <c r="B22" s="339" t="s">
        <v>296</v>
      </c>
      <c r="C22" s="138" t="str">
        <f>IF(C19=N19,"-",IF(C19=N20,"1",IF(C19=N21,"2",IF(C19=N22,"2",""))))</f>
        <v>1</v>
      </c>
      <c r="G22" s="211"/>
      <c r="N22" s="336" t="s">
        <v>59</v>
      </c>
    </row>
    <row r="23" spans="1:14" x14ac:dyDescent="0.2">
      <c r="B23" s="340" t="s">
        <v>297</v>
      </c>
      <c r="C23" s="138" t="str">
        <f>IF(C19=N19,"-",IF(C19=N20,"1",IF(C19=N21,"2",IF(C19=N22,"1",""))))</f>
        <v>1</v>
      </c>
      <c r="G23" s="211"/>
    </row>
    <row r="24" spans="1:14" x14ac:dyDescent="0.2">
      <c r="B24" s="341" t="s">
        <v>58</v>
      </c>
      <c r="C24" s="331" t="str">
        <f>IF(C19=N19,"-",IF(C19=N20,"2",IF(C19=N21,"-",IF(C19=N22,"-",""))))</f>
        <v>2</v>
      </c>
      <c r="G24" s="211"/>
    </row>
    <row r="25" spans="1:14" ht="19.5" customHeight="1" x14ac:dyDescent="0.2">
      <c r="B25" s="333"/>
      <c r="F25" s="946" t="s">
        <v>304</v>
      </c>
      <c r="G25" s="946"/>
      <c r="H25" s="946"/>
      <c r="I25" s="946"/>
      <c r="J25" s="946"/>
      <c r="K25" s="946"/>
      <c r="L25" s="946"/>
    </row>
    <row r="26" spans="1:14" x14ac:dyDescent="0.2">
      <c r="A26" s="319" t="s">
        <v>301</v>
      </c>
      <c r="B26" s="320"/>
      <c r="C26" s="407">
        <f>SUM(H29:H33)</f>
        <v>0</v>
      </c>
      <c r="D26" s="342" t="s">
        <v>0</v>
      </c>
      <c r="E26" s="343" t="s">
        <v>305</v>
      </c>
      <c r="F26" s="344"/>
      <c r="G26" s="344"/>
      <c r="H26" s="344"/>
      <c r="I26" s="344"/>
      <c r="J26" s="344"/>
      <c r="K26" s="344"/>
      <c r="L26" s="344"/>
    </row>
    <row r="27" spans="1:14" ht="21" customHeight="1" x14ac:dyDescent="0.2">
      <c r="A27" s="978"/>
      <c r="B27" s="984" t="s">
        <v>140</v>
      </c>
      <c r="C27" s="988" t="s">
        <v>21</v>
      </c>
      <c r="D27" s="988"/>
      <c r="E27" s="969" t="s">
        <v>144</v>
      </c>
      <c r="F27" s="970"/>
      <c r="G27" s="971"/>
      <c r="H27" s="981" t="s">
        <v>17</v>
      </c>
      <c r="I27" s="981"/>
    </row>
    <row r="28" spans="1:14" x14ac:dyDescent="0.2">
      <c r="A28" s="978"/>
      <c r="B28" s="984"/>
      <c r="C28" s="303" t="s">
        <v>19</v>
      </c>
      <c r="D28" s="303" t="s">
        <v>20</v>
      </c>
      <c r="E28" s="972"/>
      <c r="F28" s="973"/>
      <c r="G28" s="974"/>
      <c r="H28" s="987" t="s">
        <v>2</v>
      </c>
      <c r="I28" s="987"/>
    </row>
    <row r="29" spans="1:14" ht="22.5" customHeight="1" x14ac:dyDescent="0.2">
      <c r="A29" s="345">
        <v>1</v>
      </c>
      <c r="B29" s="323" t="s">
        <v>186</v>
      </c>
      <c r="C29" s="346"/>
      <c r="D29" s="346"/>
      <c r="E29" s="975"/>
      <c r="F29" s="976"/>
      <c r="G29" s="977"/>
      <c r="H29" s="982">
        <f>E29*J29</f>
        <v>0</v>
      </c>
      <c r="I29" s="982"/>
      <c r="J29" s="347" t="str">
        <f>IF(C29=1,"0.5",IF(D29=1,"1","0"))</f>
        <v>0</v>
      </c>
      <c r="K29" s="283"/>
      <c r="L29" s="283"/>
    </row>
    <row r="30" spans="1:14" ht="22.5" customHeight="1" x14ac:dyDescent="0.2">
      <c r="A30" s="327">
        <v>2</v>
      </c>
      <c r="B30" s="323" t="s">
        <v>186</v>
      </c>
      <c r="C30" s="324"/>
      <c r="D30" s="324"/>
      <c r="E30" s="975"/>
      <c r="F30" s="976"/>
      <c r="G30" s="977"/>
      <c r="H30" s="982">
        <f>E30*J30</f>
        <v>0</v>
      </c>
      <c r="I30" s="982"/>
      <c r="J30" s="347" t="str">
        <f t="shared" ref="J30:J33" si="2">IF(C30=1,"0.5",IF(D30=1,"1","0"))</f>
        <v>0</v>
      </c>
      <c r="K30" s="283"/>
      <c r="L30" s="283"/>
    </row>
    <row r="31" spans="1:14" ht="22.5" customHeight="1" x14ac:dyDescent="0.2">
      <c r="A31" s="327">
        <v>3</v>
      </c>
      <c r="B31" s="323" t="s">
        <v>186</v>
      </c>
      <c r="C31" s="324"/>
      <c r="D31" s="324"/>
      <c r="E31" s="975"/>
      <c r="F31" s="976"/>
      <c r="G31" s="977"/>
      <c r="H31" s="982">
        <f>E31*J31</f>
        <v>0</v>
      </c>
      <c r="I31" s="982"/>
      <c r="J31" s="347" t="str">
        <f t="shared" si="2"/>
        <v>0</v>
      </c>
      <c r="K31" s="283"/>
      <c r="L31" s="283"/>
    </row>
    <row r="32" spans="1:14" ht="22.5" customHeight="1" x14ac:dyDescent="0.2">
      <c r="A32" s="327">
        <v>4</v>
      </c>
      <c r="B32" s="323" t="s">
        <v>186</v>
      </c>
      <c r="C32" s="324"/>
      <c r="D32" s="324"/>
      <c r="E32" s="975"/>
      <c r="F32" s="976"/>
      <c r="G32" s="977"/>
      <c r="H32" s="982">
        <f>E32*J32</f>
        <v>0</v>
      </c>
      <c r="I32" s="982"/>
      <c r="J32" s="347" t="str">
        <f t="shared" si="2"/>
        <v>0</v>
      </c>
      <c r="K32" s="283"/>
      <c r="L32" s="283"/>
    </row>
    <row r="33" spans="1:12" ht="22.5" customHeight="1" x14ac:dyDescent="0.2">
      <c r="A33" s="329">
        <v>5</v>
      </c>
      <c r="B33" s="323" t="s">
        <v>186</v>
      </c>
      <c r="C33" s="348"/>
      <c r="D33" s="348"/>
      <c r="E33" s="995"/>
      <c r="F33" s="996"/>
      <c r="G33" s="997"/>
      <c r="H33" s="1001">
        <f>E33*J33</f>
        <v>0</v>
      </c>
      <c r="I33" s="1001"/>
      <c r="J33" s="347" t="str">
        <f t="shared" si="2"/>
        <v>0</v>
      </c>
      <c r="K33" s="283"/>
      <c r="L33" s="283"/>
    </row>
    <row r="34" spans="1:12" ht="6.75" customHeight="1" x14ac:dyDescent="0.2">
      <c r="B34" s="284"/>
      <c r="C34" s="371"/>
      <c r="D34" s="371"/>
      <c r="G34" s="211"/>
    </row>
    <row r="35" spans="1:12" ht="3" customHeight="1" x14ac:dyDescent="0.2">
      <c r="G35" s="211"/>
    </row>
    <row r="36" spans="1:12" x14ac:dyDescent="0.2">
      <c r="A36" s="319" t="s">
        <v>302</v>
      </c>
      <c r="B36" s="320"/>
      <c r="C36" s="407">
        <f>J39+J40+J41</f>
        <v>0</v>
      </c>
      <c r="D36" s="342" t="s">
        <v>0</v>
      </c>
      <c r="F36" s="946" t="s">
        <v>304</v>
      </c>
      <c r="G36" s="946"/>
      <c r="H36" s="946"/>
      <c r="I36" s="946"/>
      <c r="J36" s="946"/>
      <c r="K36" s="946"/>
      <c r="L36" s="946"/>
    </row>
    <row r="37" spans="1:12" x14ac:dyDescent="0.2">
      <c r="A37" s="978"/>
      <c r="B37" s="955" t="s">
        <v>22</v>
      </c>
      <c r="C37" s="956"/>
      <c r="D37" s="956"/>
      <c r="E37" s="956"/>
      <c r="F37" s="956"/>
      <c r="G37" s="957"/>
      <c r="H37" s="941" t="s">
        <v>21</v>
      </c>
      <c r="I37" s="942"/>
      <c r="J37" s="947" t="s">
        <v>17</v>
      </c>
    </row>
    <row r="38" spans="1:12" x14ac:dyDescent="0.2">
      <c r="A38" s="978"/>
      <c r="B38" s="958"/>
      <c r="C38" s="959"/>
      <c r="D38" s="959"/>
      <c r="E38" s="959"/>
      <c r="F38" s="959"/>
      <c r="G38" s="960"/>
      <c r="H38" s="303" t="s">
        <v>19</v>
      </c>
      <c r="I38" s="303" t="s">
        <v>20</v>
      </c>
      <c r="J38" s="948"/>
    </row>
    <row r="39" spans="1:12" ht="16.5" customHeight="1" x14ac:dyDescent="0.2">
      <c r="A39" s="345">
        <v>1</v>
      </c>
      <c r="B39" s="961" t="s">
        <v>189</v>
      </c>
      <c r="C39" s="962"/>
      <c r="D39" s="962"/>
      <c r="E39" s="962"/>
      <c r="F39" s="962"/>
      <c r="G39" s="963"/>
      <c r="H39" s="346"/>
      <c r="I39" s="346"/>
      <c r="J39" s="137" t="str">
        <f>IF(H39=1,"5",IF(I39=1,"7","0"))</f>
        <v>0</v>
      </c>
    </row>
    <row r="40" spans="1:12" ht="16.5" customHeight="1" x14ac:dyDescent="0.2">
      <c r="A40" s="327">
        <v>2</v>
      </c>
      <c r="B40" s="961" t="s">
        <v>189</v>
      </c>
      <c r="C40" s="962"/>
      <c r="D40" s="962"/>
      <c r="E40" s="962"/>
      <c r="F40" s="962"/>
      <c r="G40" s="963"/>
      <c r="H40" s="324"/>
      <c r="I40" s="324"/>
      <c r="J40" s="147" t="str">
        <f>IF(H40=1,"5",IF(I40=1,"7","0"))</f>
        <v>0</v>
      </c>
    </row>
    <row r="41" spans="1:12" ht="16.5" customHeight="1" x14ac:dyDescent="0.2">
      <c r="A41" s="329">
        <v>3</v>
      </c>
      <c r="B41" s="964" t="s">
        <v>189</v>
      </c>
      <c r="C41" s="965"/>
      <c r="D41" s="965"/>
      <c r="E41" s="965"/>
      <c r="F41" s="965"/>
      <c r="G41" s="966"/>
      <c r="H41" s="348"/>
      <c r="I41" s="348"/>
      <c r="J41" s="139" t="str">
        <f>IF(H41=1,"5",IF(I41=1,"7","0"))</f>
        <v>0</v>
      </c>
    </row>
    <row r="42" spans="1:12" ht="4.5" customHeight="1" x14ac:dyDescent="0.2">
      <c r="B42" s="349"/>
      <c r="C42" s="350"/>
      <c r="D42" s="350"/>
      <c r="E42" s="349"/>
      <c r="F42" s="349"/>
      <c r="G42" s="349"/>
    </row>
    <row r="43" spans="1:12" x14ac:dyDescent="0.2">
      <c r="A43" s="319" t="s">
        <v>303</v>
      </c>
      <c r="B43" s="320"/>
      <c r="C43" s="407">
        <f>J46+J47+J48</f>
        <v>0</v>
      </c>
      <c r="D43" s="342" t="s">
        <v>0</v>
      </c>
      <c r="F43" s="946" t="s">
        <v>304</v>
      </c>
      <c r="G43" s="946"/>
      <c r="H43" s="946"/>
      <c r="I43" s="946"/>
      <c r="J43" s="946"/>
      <c r="K43" s="946"/>
      <c r="L43" s="946"/>
    </row>
    <row r="44" spans="1:12" x14ac:dyDescent="0.2">
      <c r="A44" s="978"/>
      <c r="B44" s="955" t="s">
        <v>23</v>
      </c>
      <c r="C44" s="956"/>
      <c r="D44" s="956"/>
      <c r="E44" s="956"/>
      <c r="F44" s="957"/>
      <c r="G44" s="998" t="s">
        <v>24</v>
      </c>
      <c r="H44" s="999"/>
      <c r="I44" s="1000"/>
      <c r="J44" s="947" t="s">
        <v>17</v>
      </c>
    </row>
    <row r="45" spans="1:12" ht="31.5" x14ac:dyDescent="0.2">
      <c r="A45" s="978"/>
      <c r="B45" s="958"/>
      <c r="C45" s="959"/>
      <c r="D45" s="959"/>
      <c r="E45" s="959"/>
      <c r="F45" s="960"/>
      <c r="G45" s="418" t="s">
        <v>25</v>
      </c>
      <c r="H45" s="351" t="s">
        <v>26</v>
      </c>
      <c r="I45" s="352" t="s">
        <v>27</v>
      </c>
      <c r="J45" s="948"/>
    </row>
    <row r="46" spans="1:12" ht="15.75" customHeight="1" x14ac:dyDescent="0.2">
      <c r="A46" s="345">
        <v>1</v>
      </c>
      <c r="B46" s="989" t="s">
        <v>190</v>
      </c>
      <c r="C46" s="990"/>
      <c r="D46" s="990"/>
      <c r="E46" s="990"/>
      <c r="F46" s="991"/>
      <c r="G46" s="346"/>
      <c r="H46" s="346"/>
      <c r="I46" s="346"/>
      <c r="J46" s="137" t="str">
        <f>IF(G46=1,"5",IF(H46=1,"8",IF(I46=1,"10","0")))</f>
        <v>0</v>
      </c>
      <c r="K46" s="283"/>
      <c r="L46" s="283"/>
    </row>
    <row r="47" spans="1:12" ht="15.75" customHeight="1" x14ac:dyDescent="0.2">
      <c r="A47" s="327">
        <v>2</v>
      </c>
      <c r="B47" s="943" t="s">
        <v>190</v>
      </c>
      <c r="C47" s="944"/>
      <c r="D47" s="944"/>
      <c r="E47" s="944"/>
      <c r="F47" s="945"/>
      <c r="G47" s="324"/>
      <c r="H47" s="324"/>
      <c r="I47" s="324"/>
      <c r="J47" s="147" t="str">
        <f>IF(G47=1,"5",IF(H47=1,"8",IF(I47=1,"10","0")))</f>
        <v>0</v>
      </c>
      <c r="K47" s="283"/>
      <c r="L47" s="283"/>
    </row>
    <row r="48" spans="1:12" ht="15.75" customHeight="1" x14ac:dyDescent="0.2">
      <c r="A48" s="329">
        <v>3</v>
      </c>
      <c r="B48" s="992" t="s">
        <v>190</v>
      </c>
      <c r="C48" s="993"/>
      <c r="D48" s="993"/>
      <c r="E48" s="993"/>
      <c r="F48" s="994"/>
      <c r="G48" s="348"/>
      <c r="H48" s="348"/>
      <c r="I48" s="348"/>
      <c r="J48" s="139" t="str">
        <f>IF(G48=1,"5",IF(H48=1,"8",IF(I48=1,"10","0")))</f>
        <v>0</v>
      </c>
      <c r="K48" s="283"/>
      <c r="L48" s="283"/>
    </row>
    <row r="50" spans="1:13" x14ac:dyDescent="0.2">
      <c r="A50" s="319" t="s">
        <v>310</v>
      </c>
      <c r="B50" s="320"/>
      <c r="C50" s="407">
        <f>J53+J54+J55</f>
        <v>0</v>
      </c>
      <c r="D50" s="342" t="s">
        <v>0</v>
      </c>
      <c r="F50" s="946" t="s">
        <v>304</v>
      </c>
      <c r="G50" s="946"/>
      <c r="H50" s="946"/>
      <c r="I50" s="946"/>
      <c r="J50" s="946"/>
      <c r="K50" s="946"/>
      <c r="L50" s="946"/>
    </row>
    <row r="51" spans="1:13" ht="12.75" customHeight="1" x14ac:dyDescent="0.2">
      <c r="A51" s="978"/>
      <c r="B51" s="955" t="s">
        <v>23</v>
      </c>
      <c r="C51" s="956"/>
      <c r="D51" s="956"/>
      <c r="E51" s="956"/>
      <c r="F51" s="957"/>
      <c r="G51" s="941" t="s">
        <v>24</v>
      </c>
      <c r="H51" s="954"/>
      <c r="I51" s="942"/>
      <c r="J51" s="947" t="s">
        <v>17</v>
      </c>
    </row>
    <row r="52" spans="1:13" ht="31.5" x14ac:dyDescent="0.2">
      <c r="A52" s="978"/>
      <c r="B52" s="958"/>
      <c r="C52" s="959"/>
      <c r="D52" s="959"/>
      <c r="E52" s="959"/>
      <c r="F52" s="960"/>
      <c r="G52" s="418" t="s">
        <v>25</v>
      </c>
      <c r="H52" s="351" t="s">
        <v>26</v>
      </c>
      <c r="I52" s="352" t="s">
        <v>27</v>
      </c>
      <c r="J52" s="948"/>
    </row>
    <row r="53" spans="1:13" ht="15.75" customHeight="1" x14ac:dyDescent="0.2">
      <c r="A53" s="345">
        <v>1</v>
      </c>
      <c r="B53" s="943" t="s">
        <v>190</v>
      </c>
      <c r="C53" s="944"/>
      <c r="D53" s="944"/>
      <c r="E53" s="944"/>
      <c r="F53" s="945"/>
      <c r="G53" s="346"/>
      <c r="H53" s="346"/>
      <c r="I53" s="346"/>
      <c r="J53" s="137" t="str">
        <f>IF(G53=1,"2.5",IF(H53=1,"4",IF(I53=1,"5","0")))</f>
        <v>0</v>
      </c>
      <c r="K53" s="283"/>
      <c r="L53" s="283"/>
      <c r="M53" s="283"/>
    </row>
    <row r="54" spans="1:13" ht="15.75" customHeight="1" x14ac:dyDescent="0.2">
      <c r="A54" s="327">
        <v>2</v>
      </c>
      <c r="B54" s="943" t="s">
        <v>190</v>
      </c>
      <c r="C54" s="944"/>
      <c r="D54" s="944"/>
      <c r="E54" s="944"/>
      <c r="F54" s="945"/>
      <c r="G54" s="324"/>
      <c r="H54" s="324"/>
      <c r="I54" s="324"/>
      <c r="J54" s="147" t="str">
        <f t="shared" ref="J54:J55" si="3">IF(G54=1,"2.5",IF(H54=1,"4",IF(I54=1,"5","0")))</f>
        <v>0</v>
      </c>
      <c r="K54" s="283"/>
      <c r="L54" s="283"/>
      <c r="M54" s="283"/>
    </row>
    <row r="55" spans="1:13" ht="15.75" customHeight="1" x14ac:dyDescent="0.2">
      <c r="A55" s="329">
        <v>3</v>
      </c>
      <c r="B55" s="992" t="s">
        <v>190</v>
      </c>
      <c r="C55" s="993"/>
      <c r="D55" s="993"/>
      <c r="E55" s="993"/>
      <c r="F55" s="994"/>
      <c r="G55" s="348"/>
      <c r="H55" s="348"/>
      <c r="I55" s="348"/>
      <c r="J55" s="139" t="str">
        <f t="shared" si="3"/>
        <v>0</v>
      </c>
      <c r="K55" s="283"/>
      <c r="L55" s="283"/>
      <c r="M55" s="283"/>
    </row>
    <row r="56" spans="1:13" x14ac:dyDescent="0.2">
      <c r="A56" s="279"/>
      <c r="B56" s="228"/>
      <c r="C56" s="228"/>
      <c r="D56" s="228"/>
      <c r="E56" s="228"/>
      <c r="F56" s="353"/>
    </row>
    <row r="57" spans="1:13" x14ac:dyDescent="0.2">
      <c r="A57" s="279"/>
      <c r="B57" s="228"/>
      <c r="C57" s="228"/>
      <c r="D57" s="228"/>
      <c r="E57" s="299" t="s">
        <v>306</v>
      </c>
      <c r="F57" s="299"/>
      <c r="G57" s="299"/>
      <c r="H57" s="299"/>
      <c r="I57" s="299"/>
      <c r="J57" s="299"/>
    </row>
    <row r="58" spans="1:13" x14ac:dyDescent="0.2">
      <c r="E58" s="354" t="s">
        <v>307</v>
      </c>
      <c r="F58" s="354"/>
      <c r="G58" s="354"/>
      <c r="H58" s="354"/>
      <c r="I58" s="354"/>
      <c r="J58" s="354"/>
    </row>
    <row r="59" spans="1:13" x14ac:dyDescent="0.2">
      <c r="A59" s="319" t="s">
        <v>309</v>
      </c>
      <c r="B59" s="320"/>
      <c r="C59" s="407">
        <f>I62+I63+I64+I65+I66</f>
        <v>0</v>
      </c>
      <c r="D59" s="342" t="s">
        <v>0</v>
      </c>
      <c r="E59" s="355" t="s">
        <v>308</v>
      </c>
      <c r="F59" s="355"/>
      <c r="G59" s="355"/>
      <c r="H59" s="355"/>
      <c r="I59" s="355"/>
      <c r="J59" s="355"/>
    </row>
    <row r="60" spans="1:13" x14ac:dyDescent="0.2">
      <c r="A60" s="978"/>
      <c r="B60" s="984" t="s">
        <v>28</v>
      </c>
      <c r="C60" s="941" t="s">
        <v>29</v>
      </c>
      <c r="D60" s="942"/>
      <c r="E60" s="941" t="s">
        <v>30</v>
      </c>
      <c r="F60" s="942"/>
      <c r="G60" s="941" t="s">
        <v>40</v>
      </c>
      <c r="H60" s="942"/>
      <c r="I60" s="949" t="s">
        <v>17</v>
      </c>
      <c r="J60" s="199"/>
      <c r="K60" s="199"/>
      <c r="L60" s="199"/>
    </row>
    <row r="61" spans="1:13" x14ac:dyDescent="0.2">
      <c r="A61" s="978"/>
      <c r="B61" s="984"/>
      <c r="C61" s="303" t="s">
        <v>19</v>
      </c>
      <c r="D61" s="303" t="s">
        <v>20</v>
      </c>
      <c r="E61" s="303" t="s">
        <v>19</v>
      </c>
      <c r="F61" s="303" t="s">
        <v>20</v>
      </c>
      <c r="G61" s="303" t="s">
        <v>31</v>
      </c>
      <c r="H61" s="303" t="s">
        <v>32</v>
      </c>
      <c r="I61" s="950"/>
      <c r="J61" s="199"/>
      <c r="K61" s="199"/>
      <c r="L61" s="199"/>
    </row>
    <row r="62" spans="1:13" ht="27.75" customHeight="1" x14ac:dyDescent="0.2">
      <c r="A62" s="356">
        <v>1</v>
      </c>
      <c r="B62" s="357" t="s">
        <v>197</v>
      </c>
      <c r="C62" s="346"/>
      <c r="D62" s="346"/>
      <c r="E62" s="358"/>
      <c r="F62" s="358"/>
      <c r="G62" s="359"/>
      <c r="H62" s="359"/>
      <c r="I62" s="413">
        <f>J62+L62+K62</f>
        <v>0</v>
      </c>
      <c r="J62" s="360" t="str">
        <f>IF(C62=1,"๐.๓๓",IF(D62=1,"๐.๕๓","๐"))</f>
        <v>๐</v>
      </c>
      <c r="K62" s="361" t="str">
        <f>IF(E62=1,"๐.๖๗",IF(F62=1,"๑.๒","๐"))</f>
        <v>๐</v>
      </c>
      <c r="L62" s="361" t="str">
        <f>IF(G62=1,"๑.๖๗",IF(H62=1,"๓.๓๓","๐"))</f>
        <v>๐</v>
      </c>
      <c r="M62" s="362"/>
    </row>
    <row r="63" spans="1:13" ht="27.75" customHeight="1" x14ac:dyDescent="0.2">
      <c r="A63" s="322">
        <v>2</v>
      </c>
      <c r="B63" s="357" t="s">
        <v>197</v>
      </c>
      <c r="C63" s="324"/>
      <c r="D63" s="324"/>
      <c r="E63" s="363"/>
      <c r="F63" s="363"/>
      <c r="G63" s="364"/>
      <c r="H63" s="364"/>
      <c r="I63" s="413">
        <f>J63+K63+L63</f>
        <v>0</v>
      </c>
      <c r="J63" s="360" t="str">
        <f t="shared" ref="J63:J66" si="4">IF(C63=1,"๐.๓๓",IF(D63=1,"๐.๕๓","๐"))</f>
        <v>๐</v>
      </c>
      <c r="K63" s="361" t="str">
        <f t="shared" ref="K63:K66" si="5">IF(E63=1,"๐.๖๗",IF(F63=1,"๑.๒","๐"))</f>
        <v>๐</v>
      </c>
      <c r="L63" s="361" t="str">
        <f t="shared" ref="L63:L66" si="6">IF(G63=1,"๑.๖๗",IF(H63=1,"๓.๓๓","๐"))</f>
        <v>๐</v>
      </c>
      <c r="M63" s="362"/>
    </row>
    <row r="64" spans="1:13" ht="27.75" customHeight="1" x14ac:dyDescent="0.2">
      <c r="A64" s="356">
        <v>3</v>
      </c>
      <c r="B64" s="357" t="s">
        <v>197</v>
      </c>
      <c r="C64" s="346"/>
      <c r="D64" s="346"/>
      <c r="E64" s="358"/>
      <c r="F64" s="358"/>
      <c r="G64" s="359"/>
      <c r="H64" s="359"/>
      <c r="I64" s="413">
        <f>J64+K64+L64</f>
        <v>0</v>
      </c>
      <c r="J64" s="360" t="str">
        <f t="shared" si="4"/>
        <v>๐</v>
      </c>
      <c r="K64" s="361" t="str">
        <f t="shared" si="5"/>
        <v>๐</v>
      </c>
      <c r="L64" s="361" t="str">
        <f t="shared" si="6"/>
        <v>๐</v>
      </c>
      <c r="M64" s="362"/>
    </row>
    <row r="65" spans="1:13" ht="27.75" customHeight="1" x14ac:dyDescent="0.2">
      <c r="A65" s="322">
        <v>4</v>
      </c>
      <c r="B65" s="357" t="s">
        <v>197</v>
      </c>
      <c r="C65" s="324"/>
      <c r="D65" s="324"/>
      <c r="E65" s="363"/>
      <c r="F65" s="363"/>
      <c r="G65" s="364"/>
      <c r="H65" s="364"/>
      <c r="I65" s="413">
        <f>J65+K65+L65</f>
        <v>0</v>
      </c>
      <c r="J65" s="360" t="str">
        <f t="shared" si="4"/>
        <v>๐</v>
      </c>
      <c r="K65" s="361" t="str">
        <f t="shared" si="5"/>
        <v>๐</v>
      </c>
      <c r="L65" s="361" t="str">
        <f t="shared" si="6"/>
        <v>๐</v>
      </c>
      <c r="M65" s="362"/>
    </row>
    <row r="66" spans="1:13" ht="27.75" customHeight="1" x14ac:dyDescent="0.2">
      <c r="A66" s="365">
        <v>5</v>
      </c>
      <c r="B66" s="366" t="s">
        <v>197</v>
      </c>
      <c r="C66" s="348"/>
      <c r="D66" s="348"/>
      <c r="E66" s="367"/>
      <c r="F66" s="367"/>
      <c r="G66" s="368"/>
      <c r="H66" s="368"/>
      <c r="I66" s="132">
        <f>J66+K66+L66</f>
        <v>0</v>
      </c>
      <c r="J66" s="360" t="str">
        <f t="shared" si="4"/>
        <v>๐</v>
      </c>
      <c r="K66" s="361" t="str">
        <f t="shared" si="5"/>
        <v>๐</v>
      </c>
      <c r="L66" s="361" t="str">
        <f t="shared" si="6"/>
        <v>๐</v>
      </c>
      <c r="M66" s="362"/>
    </row>
    <row r="67" spans="1:13" x14ac:dyDescent="0.2">
      <c r="J67" s="199"/>
      <c r="K67" s="199"/>
      <c r="L67" s="199"/>
    </row>
  </sheetData>
  <sheetProtection algorithmName="SHA-512" hashValue="Nu/yelFtkQCS3PpdM3j5zhv8LxOdaH1WLuHEXfmRu/ywcYlrUvBk62HQ4JKX+WBOkY5lyYhN5vOjDXrI7RprLw==" saltValue="KrykuXnLRFGXf5uwo48o8g==" spinCount="100000" sheet="1" objects="1" scenarios="1" formatCells="0" formatColumns="0" formatRows="0" insertColumns="0" insertRows="0" insertHyperlinks="0"/>
  <mergeCells count="55">
    <mergeCell ref="E30:G30"/>
    <mergeCell ref="E31:G31"/>
    <mergeCell ref="E32:G32"/>
    <mergeCell ref="E33:G33"/>
    <mergeCell ref="G44:I44"/>
    <mergeCell ref="B44:F45"/>
    <mergeCell ref="H37:I37"/>
    <mergeCell ref="H31:I31"/>
    <mergeCell ref="H32:I32"/>
    <mergeCell ref="H33:I33"/>
    <mergeCell ref="B46:F46"/>
    <mergeCell ref="B47:F47"/>
    <mergeCell ref="B55:F55"/>
    <mergeCell ref="B48:F48"/>
    <mergeCell ref="F36:L36"/>
    <mergeCell ref="F43:L43"/>
    <mergeCell ref="H29:I29"/>
    <mergeCell ref="A1:J1"/>
    <mergeCell ref="A60:A61"/>
    <mergeCell ref="B60:B61"/>
    <mergeCell ref="A44:A45"/>
    <mergeCell ref="A51:A52"/>
    <mergeCell ref="A11:A12"/>
    <mergeCell ref="B27:B28"/>
    <mergeCell ref="A27:A28"/>
    <mergeCell ref="A37:A38"/>
    <mergeCell ref="H28:I28"/>
    <mergeCell ref="C27:D27"/>
    <mergeCell ref="J37:J38"/>
    <mergeCell ref="J44:J45"/>
    <mergeCell ref="G60:H60"/>
    <mergeCell ref="H30:I30"/>
    <mergeCell ref="L10:L11"/>
    <mergeCell ref="F10:J10"/>
    <mergeCell ref="F25:L25"/>
    <mergeCell ref="G51:I51"/>
    <mergeCell ref="B51:F52"/>
    <mergeCell ref="B37:G38"/>
    <mergeCell ref="B39:G39"/>
    <mergeCell ref="B40:G40"/>
    <mergeCell ref="B41:G41"/>
    <mergeCell ref="B11:B12"/>
    <mergeCell ref="E27:G28"/>
    <mergeCell ref="E29:G29"/>
    <mergeCell ref="B20:C20"/>
    <mergeCell ref="C11:F11"/>
    <mergeCell ref="H11:J11"/>
    <mergeCell ref="H27:I27"/>
    <mergeCell ref="C60:D60"/>
    <mergeCell ref="E60:F60"/>
    <mergeCell ref="B53:F53"/>
    <mergeCell ref="B54:F54"/>
    <mergeCell ref="F50:L50"/>
    <mergeCell ref="J51:J52"/>
    <mergeCell ref="I60:I61"/>
  </mergeCells>
  <pageMargins left="0.2" right="0.2" top="0.5" bottom="0.5" header="0.3" footer="0.3"/>
  <pageSetup paperSize="9" orientation="landscape" horizontalDpi="200" verticalDpi="200" r:id="rId1"/>
  <headerFooter>
    <oddHeader xml:space="preserve">&amp;Cภาระงานวิจัยและงานวิชาการอื่น หน้าที่ &amp;P ของ 2 หน้า
</oddHeader>
    <oddFooter>&amp;F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opLeftCell="A21" zoomScale="120" zoomScaleNormal="120" zoomScalePageLayoutView="90" workbookViewId="0">
      <selection activeCell="F23" sqref="F23"/>
    </sheetView>
  </sheetViews>
  <sheetFormatPr defaultColWidth="8.7109375" defaultRowHeight="12.75" x14ac:dyDescent="0.2"/>
  <cols>
    <col min="1" max="1" width="8.28515625" style="193" customWidth="1"/>
    <col min="2" max="2" width="29.85546875" style="193" customWidth="1"/>
    <col min="3" max="3" width="15" style="193" customWidth="1"/>
    <col min="4" max="4" width="13.140625" style="193" customWidth="1"/>
    <col min="5" max="5" width="10.5703125" style="193" bestFit="1" customWidth="1"/>
    <col min="6" max="6" width="7.140625" style="193" customWidth="1"/>
    <col min="7" max="8" width="8.7109375" style="193"/>
    <col min="9" max="9" width="8" style="193" customWidth="1"/>
    <col min="10" max="10" width="9.85546875" style="193" customWidth="1"/>
    <col min="11" max="11" width="9" style="193" customWidth="1"/>
    <col min="12" max="16384" width="8.7109375" style="193"/>
  </cols>
  <sheetData>
    <row r="1" spans="1:11" ht="15" x14ac:dyDescent="0.2">
      <c r="A1" s="1022" t="str">
        <f>ภาระงานวิจัยและวิชาการอื่น!A1</f>
        <v xml:space="preserve">ภาระงานของข้าราชการพลเรือนในสถาบันอุดมศึกษา </v>
      </c>
      <c r="B1" s="1022"/>
      <c r="C1" s="1022"/>
      <c r="D1" s="1022"/>
      <c r="E1" s="1022"/>
      <c r="F1" s="1022"/>
      <c r="G1" s="1022"/>
      <c r="H1" s="1022"/>
      <c r="I1" s="1022"/>
      <c r="J1" s="1022"/>
      <c r="K1" s="1022"/>
    </row>
    <row r="2" spans="1:11" x14ac:dyDescent="0.2">
      <c r="A2" s="281" t="str">
        <f>ภาระงานวิจัยและวิชาการอื่น!A3</f>
        <v>ชื่อ</v>
      </c>
      <c r="B2" s="283" t="str">
        <f>'หน้าหลักภาระงานขั้นต่ำ '!B4</f>
        <v>นายมานะ  หมั่นเพียร</v>
      </c>
    </row>
    <row r="3" spans="1:11" x14ac:dyDescent="0.2">
      <c r="A3" s="281" t="str">
        <f>ภาระงานวิจัยและวิชาการอื่น!A4</f>
        <v xml:space="preserve">สังกัด </v>
      </c>
      <c r="B3" s="283" t="str">
        <f>ภาระงานวิจัยและวิชาการอื่น!B4</f>
        <v>…………………………</v>
      </c>
      <c r="D3" s="209" t="str">
        <f>'หน้าหลักภาระงานขั้นต่ำ '!L6</f>
        <v>คณะ</v>
      </c>
      <c r="E3" s="208" t="str">
        <f>'หน้าหลักภาระงานขั้นต่ำ '!M6</f>
        <v>ศิลปศาสตร์</v>
      </c>
      <c r="F3" s="208"/>
      <c r="G3" s="208"/>
      <c r="H3" s="208"/>
    </row>
    <row r="4" spans="1:11" ht="6.75" customHeight="1" x14ac:dyDescent="0.2"/>
    <row r="5" spans="1:11" x14ac:dyDescent="0.2">
      <c r="A5" s="212" t="str">
        <f>'หน้าหลักภาระงานขั้นต่ำ '!B11</f>
        <v>ภาระงานบริการวิชาการ  ข้อ(6)</v>
      </c>
      <c r="B5" s="213"/>
      <c r="E5" s="210" t="s">
        <v>1</v>
      </c>
    </row>
    <row r="6" spans="1:11" ht="18" customHeight="1" x14ac:dyDescent="0.2">
      <c r="E6" s="214">
        <v>4</v>
      </c>
    </row>
    <row r="7" spans="1:11" x14ac:dyDescent="0.2">
      <c r="D7" s="373" t="s">
        <v>3</v>
      </c>
      <c r="E7" s="411">
        <f>E8+J26</f>
        <v>0</v>
      </c>
      <c r="F7" s="374" t="s">
        <v>0</v>
      </c>
      <c r="G7" s="375"/>
      <c r="H7" s="946" t="s">
        <v>325</v>
      </c>
      <c r="I7" s="946"/>
      <c r="J7" s="946"/>
      <c r="K7" s="946"/>
    </row>
    <row r="8" spans="1:11" x14ac:dyDescent="0.2">
      <c r="A8" s="193" t="s">
        <v>324</v>
      </c>
      <c r="E8" s="388">
        <f>K11+K12+K13+K14+K15+K16+K17+K18+K19+K20+K21+K22</f>
        <v>0</v>
      </c>
      <c r="F8" s="376" t="s">
        <v>0</v>
      </c>
    </row>
    <row r="9" spans="1:11" ht="28.5" customHeight="1" x14ac:dyDescent="0.2">
      <c r="A9" s="980"/>
      <c r="B9" s="984" t="s">
        <v>28</v>
      </c>
      <c r="C9" s="967" t="s">
        <v>61</v>
      </c>
      <c r="D9" s="967" t="s">
        <v>62</v>
      </c>
      <c r="E9" s="1020" t="s">
        <v>33</v>
      </c>
      <c r="F9" s="1021" t="s">
        <v>34</v>
      </c>
      <c r="G9" s="1021" t="s">
        <v>35</v>
      </c>
      <c r="H9" s="1020" t="s">
        <v>36</v>
      </c>
      <c r="I9" s="988" t="s">
        <v>37</v>
      </c>
      <c r="J9" s="988"/>
      <c r="K9" s="1018" t="s">
        <v>17</v>
      </c>
    </row>
    <row r="10" spans="1:11" ht="28.5" customHeight="1" x14ac:dyDescent="0.2">
      <c r="A10" s="980"/>
      <c r="B10" s="984"/>
      <c r="C10" s="1023"/>
      <c r="D10" s="1023"/>
      <c r="E10" s="1020"/>
      <c r="F10" s="1021"/>
      <c r="G10" s="1021"/>
      <c r="H10" s="1020"/>
      <c r="I10" s="351" t="s">
        <v>19</v>
      </c>
      <c r="J10" s="352" t="s">
        <v>20</v>
      </c>
      <c r="K10" s="1019"/>
    </row>
    <row r="11" spans="1:11" ht="66.75" customHeight="1" x14ac:dyDescent="0.2">
      <c r="A11" s="377">
        <v>1</v>
      </c>
      <c r="B11" s="378" t="s">
        <v>632</v>
      </c>
      <c r="C11" s="379" t="s">
        <v>151</v>
      </c>
      <c r="D11" s="379" t="s">
        <v>151</v>
      </c>
      <c r="E11" s="380"/>
      <c r="F11" s="380"/>
      <c r="G11" s="380"/>
      <c r="H11" s="380"/>
      <c r="I11" s="380"/>
      <c r="J11" s="380"/>
      <c r="K11" s="128" t="str">
        <f>IF(E11=1,"4",IF(F11=1,"0.2",IF(G11=1,"0.2",IF(H11=1,"0.2",IF(I11=1,"0.2",IF(J11=1,"0.4","0"))))))</f>
        <v>0</v>
      </c>
    </row>
    <row r="12" spans="1:11" ht="66.75" customHeight="1" x14ac:dyDescent="0.2">
      <c r="A12" s="377">
        <v>2</v>
      </c>
      <c r="B12" s="378" t="s">
        <v>632</v>
      </c>
      <c r="C12" s="379" t="s">
        <v>151</v>
      </c>
      <c r="D12" s="379" t="s">
        <v>151</v>
      </c>
      <c r="E12" s="380"/>
      <c r="F12" s="380"/>
      <c r="G12" s="380"/>
      <c r="H12" s="380"/>
      <c r="I12" s="380"/>
      <c r="J12" s="380"/>
      <c r="K12" s="128" t="str">
        <f t="shared" ref="K12:K22" si="0">IF(E12=1,"4",IF(F12=1,"0.2",IF(G12=1,"0.2",IF(H12=1,"0.2",IF(I12=1,"0.2",IF(J12=1,"0.4","0"))))))</f>
        <v>0</v>
      </c>
    </row>
    <row r="13" spans="1:11" ht="66.75" customHeight="1" x14ac:dyDescent="0.2">
      <c r="A13" s="377">
        <v>3</v>
      </c>
      <c r="B13" s="378" t="s">
        <v>632</v>
      </c>
      <c r="C13" s="379" t="s">
        <v>151</v>
      </c>
      <c r="D13" s="379" t="s">
        <v>151</v>
      </c>
      <c r="E13" s="380"/>
      <c r="F13" s="380"/>
      <c r="G13" s="380"/>
      <c r="H13" s="380"/>
      <c r="I13" s="380"/>
      <c r="J13" s="380"/>
      <c r="K13" s="128" t="str">
        <f t="shared" si="0"/>
        <v>0</v>
      </c>
    </row>
    <row r="14" spans="1:11" ht="66.75" customHeight="1" x14ac:dyDescent="0.2">
      <c r="A14" s="377">
        <v>4</v>
      </c>
      <c r="B14" s="378" t="s">
        <v>632</v>
      </c>
      <c r="C14" s="379" t="s">
        <v>151</v>
      </c>
      <c r="D14" s="379" t="s">
        <v>151</v>
      </c>
      <c r="E14" s="380"/>
      <c r="F14" s="380"/>
      <c r="G14" s="380"/>
      <c r="H14" s="380"/>
      <c r="I14" s="380"/>
      <c r="J14" s="380"/>
      <c r="K14" s="128" t="str">
        <f t="shared" si="0"/>
        <v>0</v>
      </c>
    </row>
    <row r="15" spans="1:11" ht="66.75" customHeight="1" x14ac:dyDescent="0.2">
      <c r="A15" s="377">
        <v>5</v>
      </c>
      <c r="B15" s="378" t="s">
        <v>632</v>
      </c>
      <c r="C15" s="379" t="s">
        <v>151</v>
      </c>
      <c r="D15" s="379" t="s">
        <v>151</v>
      </c>
      <c r="E15" s="380"/>
      <c r="F15" s="380"/>
      <c r="G15" s="380"/>
      <c r="H15" s="380"/>
      <c r="I15" s="380"/>
      <c r="J15" s="380"/>
      <c r="K15" s="128" t="str">
        <f t="shared" si="0"/>
        <v>0</v>
      </c>
    </row>
    <row r="16" spans="1:11" ht="66.75" customHeight="1" x14ac:dyDescent="0.2">
      <c r="A16" s="377">
        <v>6</v>
      </c>
      <c r="B16" s="378" t="s">
        <v>632</v>
      </c>
      <c r="C16" s="379" t="s">
        <v>151</v>
      </c>
      <c r="D16" s="379" t="s">
        <v>151</v>
      </c>
      <c r="E16" s="380"/>
      <c r="F16" s="380"/>
      <c r="G16" s="380"/>
      <c r="H16" s="380"/>
      <c r="I16" s="380"/>
      <c r="J16" s="380"/>
      <c r="K16" s="128" t="str">
        <f>IF(E16=1,"4",IF(F16=1,"0.2",IF(G16=1,"0.2",IF(H16=1,"0.2",IF(I16=1,"0.2",IF(J16=1,"0.4","0"))))))</f>
        <v>0</v>
      </c>
    </row>
    <row r="17" spans="1:11" ht="67.5" customHeight="1" x14ac:dyDescent="0.2">
      <c r="A17" s="377">
        <v>7</v>
      </c>
      <c r="B17" s="378" t="s">
        <v>632</v>
      </c>
      <c r="C17" s="379" t="s">
        <v>151</v>
      </c>
      <c r="D17" s="379" t="s">
        <v>151</v>
      </c>
      <c r="E17" s="380"/>
      <c r="F17" s="380"/>
      <c r="G17" s="380"/>
      <c r="H17" s="380"/>
      <c r="I17" s="380"/>
      <c r="J17" s="380"/>
      <c r="K17" s="128" t="str">
        <f t="shared" si="0"/>
        <v>0</v>
      </c>
    </row>
    <row r="18" spans="1:11" ht="67.5" customHeight="1" x14ac:dyDescent="0.2">
      <c r="A18" s="377">
        <v>8</v>
      </c>
      <c r="B18" s="378" t="s">
        <v>632</v>
      </c>
      <c r="C18" s="379" t="s">
        <v>151</v>
      </c>
      <c r="D18" s="379" t="s">
        <v>151</v>
      </c>
      <c r="E18" s="380"/>
      <c r="F18" s="380"/>
      <c r="G18" s="380"/>
      <c r="H18" s="380"/>
      <c r="I18" s="380"/>
      <c r="J18" s="380"/>
      <c r="K18" s="128" t="str">
        <f t="shared" si="0"/>
        <v>0</v>
      </c>
    </row>
    <row r="19" spans="1:11" ht="67.5" customHeight="1" x14ac:dyDescent="0.2">
      <c r="A19" s="377">
        <v>9</v>
      </c>
      <c r="B19" s="378" t="s">
        <v>632</v>
      </c>
      <c r="C19" s="379" t="s">
        <v>151</v>
      </c>
      <c r="D19" s="379" t="s">
        <v>151</v>
      </c>
      <c r="E19" s="380"/>
      <c r="F19" s="380"/>
      <c r="G19" s="380"/>
      <c r="H19" s="380"/>
      <c r="I19" s="380"/>
      <c r="J19" s="380"/>
      <c r="K19" s="128" t="str">
        <f>IF(E19=1,"4",IF(F19=1,"0.2",IF(G19=1,"0.2",IF(H19=1,"0.2",IF(I19=1,"0.2",IF(J19=1,"0.4","0"))))))</f>
        <v>0</v>
      </c>
    </row>
    <row r="20" spans="1:11" ht="67.5" customHeight="1" x14ac:dyDescent="0.2">
      <c r="A20" s="377">
        <v>10</v>
      </c>
      <c r="B20" s="378" t="s">
        <v>632</v>
      </c>
      <c r="C20" s="379" t="s">
        <v>151</v>
      </c>
      <c r="D20" s="379" t="s">
        <v>151</v>
      </c>
      <c r="E20" s="380"/>
      <c r="F20" s="380"/>
      <c r="G20" s="380"/>
      <c r="H20" s="380"/>
      <c r="I20" s="380"/>
      <c r="J20" s="380"/>
      <c r="K20" s="128" t="str">
        <f t="shared" si="0"/>
        <v>0</v>
      </c>
    </row>
    <row r="21" spans="1:11" ht="67.5" customHeight="1" x14ac:dyDescent="0.2">
      <c r="A21" s="381">
        <v>11</v>
      </c>
      <c r="B21" s="378" t="s">
        <v>632</v>
      </c>
      <c r="C21" s="382" t="s">
        <v>151</v>
      </c>
      <c r="D21" s="382" t="s">
        <v>151</v>
      </c>
      <c r="E21" s="383"/>
      <c r="F21" s="383"/>
      <c r="G21" s="383"/>
      <c r="H21" s="383"/>
      <c r="I21" s="383"/>
      <c r="J21" s="383"/>
      <c r="K21" s="128" t="str">
        <f t="shared" si="0"/>
        <v>0</v>
      </c>
    </row>
    <row r="22" spans="1:11" ht="78.75" customHeight="1" x14ac:dyDescent="0.2">
      <c r="A22" s="381">
        <v>12</v>
      </c>
      <c r="B22" s="384" t="s">
        <v>632</v>
      </c>
      <c r="C22" s="382" t="s">
        <v>151</v>
      </c>
      <c r="D22" s="382" t="s">
        <v>151</v>
      </c>
      <c r="E22" s="383"/>
      <c r="F22" s="383"/>
      <c r="G22" s="383"/>
      <c r="H22" s="383"/>
      <c r="I22" s="383"/>
      <c r="J22" s="383"/>
      <c r="K22" s="128" t="str">
        <f t="shared" si="0"/>
        <v>0</v>
      </c>
    </row>
    <row r="23" spans="1:11" ht="30.75" customHeight="1" x14ac:dyDescent="0.2"/>
    <row r="24" spans="1:11" ht="31.5" customHeight="1" x14ac:dyDescent="0.2">
      <c r="B24" s="213" t="s">
        <v>312</v>
      </c>
      <c r="C24" s="299" t="s">
        <v>311</v>
      </c>
      <c r="D24" s="299"/>
      <c r="E24" s="299"/>
      <c r="F24" s="299"/>
      <c r="G24" s="299"/>
      <c r="H24" s="299"/>
      <c r="I24" s="299"/>
      <c r="J24" s="299"/>
    </row>
    <row r="25" spans="1:11" ht="18" customHeight="1" x14ac:dyDescent="0.2">
      <c r="I25" s="930" t="s">
        <v>17</v>
      </c>
      <c r="J25" s="930"/>
    </row>
    <row r="26" spans="1:11" x14ac:dyDescent="0.2">
      <c r="A26" s="955" t="s">
        <v>139</v>
      </c>
      <c r="B26" s="956"/>
      <c r="C26" s="955" t="s">
        <v>64</v>
      </c>
      <c r="D26" s="956"/>
      <c r="E26" s="956"/>
      <c r="F26" s="957"/>
      <c r="G26" s="984" t="s">
        <v>61</v>
      </c>
      <c r="H26" s="984"/>
      <c r="I26" s="385" t="s">
        <v>3</v>
      </c>
      <c r="J26" s="389">
        <f>SUM(J28:J33)</f>
        <v>0</v>
      </c>
    </row>
    <row r="27" spans="1:11" ht="13.5" customHeight="1" x14ac:dyDescent="0.2">
      <c r="A27" s="958"/>
      <c r="B27" s="959"/>
      <c r="C27" s="958"/>
      <c r="D27" s="959"/>
      <c r="E27" s="959"/>
      <c r="F27" s="960"/>
      <c r="G27" s="984"/>
      <c r="H27" s="984"/>
      <c r="I27" s="626" t="s">
        <v>38</v>
      </c>
      <c r="J27" s="626" t="s">
        <v>0</v>
      </c>
    </row>
    <row r="28" spans="1:11" ht="72" customHeight="1" x14ac:dyDescent="0.2">
      <c r="A28" s="1002" t="s">
        <v>313</v>
      </c>
      <c r="B28" s="1003"/>
      <c r="C28" s="1008" t="s">
        <v>187</v>
      </c>
      <c r="D28" s="1009"/>
      <c r="E28" s="1009"/>
      <c r="F28" s="1010"/>
      <c r="G28" s="1016" t="s">
        <v>145</v>
      </c>
      <c r="H28" s="1017"/>
      <c r="I28" s="346"/>
      <c r="J28" s="387">
        <f>I28/15</f>
        <v>0</v>
      </c>
    </row>
    <row r="29" spans="1:11" ht="72" customHeight="1" x14ac:dyDescent="0.2">
      <c r="A29" s="1004" t="s">
        <v>314</v>
      </c>
      <c r="B29" s="1005"/>
      <c r="C29" s="1008" t="s">
        <v>187</v>
      </c>
      <c r="D29" s="1009"/>
      <c r="E29" s="1009"/>
      <c r="F29" s="1010"/>
      <c r="G29" s="1016" t="s">
        <v>145</v>
      </c>
      <c r="H29" s="1017"/>
      <c r="I29" s="324"/>
      <c r="J29" s="130">
        <f>I29/15</f>
        <v>0</v>
      </c>
    </row>
    <row r="30" spans="1:11" ht="72" customHeight="1" x14ac:dyDescent="0.2">
      <c r="A30" s="1004" t="s">
        <v>315</v>
      </c>
      <c r="B30" s="1005"/>
      <c r="C30" s="1008" t="s">
        <v>187</v>
      </c>
      <c r="D30" s="1009"/>
      <c r="E30" s="1009"/>
      <c r="F30" s="1010"/>
      <c r="G30" s="1016" t="s">
        <v>145</v>
      </c>
      <c r="H30" s="1017"/>
      <c r="I30" s="324"/>
      <c r="J30" s="130">
        <f>I30/15</f>
        <v>0</v>
      </c>
    </row>
    <row r="31" spans="1:11" ht="72" customHeight="1" x14ac:dyDescent="0.2">
      <c r="A31" s="1004" t="s">
        <v>316</v>
      </c>
      <c r="B31" s="1005"/>
      <c r="C31" s="1008" t="s">
        <v>187</v>
      </c>
      <c r="D31" s="1009"/>
      <c r="E31" s="1009"/>
      <c r="F31" s="1010"/>
      <c r="G31" s="1016" t="s">
        <v>145</v>
      </c>
      <c r="H31" s="1017"/>
      <c r="I31" s="324"/>
      <c r="J31" s="130">
        <f>I31/15</f>
        <v>0</v>
      </c>
    </row>
    <row r="32" spans="1:11" ht="72" customHeight="1" x14ac:dyDescent="0.2">
      <c r="A32" s="1004" t="s">
        <v>317</v>
      </c>
      <c r="B32" s="1005"/>
      <c r="C32" s="1008" t="s">
        <v>187</v>
      </c>
      <c r="D32" s="1009"/>
      <c r="E32" s="1009"/>
      <c r="F32" s="1010"/>
      <c r="G32" s="1016" t="s">
        <v>145</v>
      </c>
      <c r="H32" s="1017"/>
      <c r="I32" s="324"/>
      <c r="J32" s="130">
        <f>I32*3/15</f>
        <v>0</v>
      </c>
    </row>
    <row r="33" spans="1:10" ht="72" customHeight="1" x14ac:dyDescent="0.2">
      <c r="A33" s="1006" t="s">
        <v>318</v>
      </c>
      <c r="B33" s="1007"/>
      <c r="C33" s="1011" t="s">
        <v>741</v>
      </c>
      <c r="D33" s="1012"/>
      <c r="E33" s="1012"/>
      <c r="F33" s="1013"/>
      <c r="G33" s="1014" t="s">
        <v>145</v>
      </c>
      <c r="H33" s="1015"/>
      <c r="I33" s="348"/>
      <c r="J33" s="131">
        <f>I33/15</f>
        <v>0</v>
      </c>
    </row>
  </sheetData>
  <sheetProtection algorithmName="SHA-512" hashValue="tdrJkN8kQ7WxIDiav8/hsj1LTwyi8NOEVyqZKkpjRuRJD5Awro9MB39lsqUldPVoVZC4BDjrzMAQuayoA+MH1A==" saltValue="KM7gZERXksxwP0ZpU7a0dQ==" spinCount="100000" sheet="1" objects="1" scenarios="1" formatCells="0" formatColumns="0" formatRows="0" insertColumns="0" insertRows="0" insertHyperlinks="0"/>
  <mergeCells count="34">
    <mergeCell ref="H7:K7"/>
    <mergeCell ref="A1:K1"/>
    <mergeCell ref="A26:B27"/>
    <mergeCell ref="A9:A10"/>
    <mergeCell ref="B9:B10"/>
    <mergeCell ref="C9:C10"/>
    <mergeCell ref="D9:D10"/>
    <mergeCell ref="G26:H27"/>
    <mergeCell ref="C26:F27"/>
    <mergeCell ref="C28:F28"/>
    <mergeCell ref="K9:K10"/>
    <mergeCell ref="E9:E10"/>
    <mergeCell ref="F9:F10"/>
    <mergeCell ref="G9:G10"/>
    <mergeCell ref="H9:H10"/>
    <mergeCell ref="I9:J9"/>
    <mergeCell ref="I25:J25"/>
    <mergeCell ref="G28:H28"/>
    <mergeCell ref="G33:H33"/>
    <mergeCell ref="G32:H32"/>
    <mergeCell ref="G31:H31"/>
    <mergeCell ref="G30:H30"/>
    <mergeCell ref="G29:H29"/>
    <mergeCell ref="A33:B33"/>
    <mergeCell ref="C29:F29"/>
    <mergeCell ref="C30:F30"/>
    <mergeCell ref="C31:F31"/>
    <mergeCell ref="C32:F32"/>
    <mergeCell ref="C33:F33"/>
    <mergeCell ref="A28:B28"/>
    <mergeCell ref="A29:B29"/>
    <mergeCell ref="A30:B30"/>
    <mergeCell ref="A31:B31"/>
    <mergeCell ref="A32:B32"/>
  </mergeCells>
  <pageMargins left="0.7" right="0.2" top="0.5" bottom="0.5" header="0.3" footer="0.3"/>
  <pageSetup paperSize="9" orientation="landscape" horizontalDpi="200" verticalDpi="200" r:id="rId1"/>
  <headerFooter>
    <oddHeader>&amp;Cภาระงานบริการวิชาการ หน้าที่ &amp;P ของ 3 หน้า</oddHeader>
    <oddFooter>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zoomScale="120" zoomScaleNormal="120" zoomScalePageLayoutView="110" workbookViewId="0">
      <selection activeCell="A7" sqref="A7:XFD7"/>
    </sheetView>
  </sheetViews>
  <sheetFormatPr defaultColWidth="8.7109375" defaultRowHeight="12.75" x14ac:dyDescent="0.2"/>
  <cols>
    <col min="1" max="1" width="7.5703125" style="29" customWidth="1"/>
    <col min="2" max="2" width="39.5703125" style="29" customWidth="1"/>
    <col min="3" max="3" width="8" style="29" customWidth="1"/>
    <col min="4" max="4" width="9.85546875" style="29" customWidth="1"/>
    <col min="5" max="5" width="10.5703125" style="29" customWidth="1"/>
    <col min="6" max="6" width="13.28515625" style="29" customWidth="1"/>
    <col min="7" max="16384" width="8.7109375" style="29"/>
  </cols>
  <sheetData>
    <row r="1" spans="1:6" x14ac:dyDescent="0.2">
      <c r="A1" s="803" t="str">
        <f>'หน้าหลักภาระงานขั้นต่ำ '!A1</f>
        <v xml:space="preserve">ภาระงานของข้าราชการพลเรือนในสถาบันอุดมศึกษา </v>
      </c>
      <c r="B1" s="803"/>
      <c r="C1" s="803"/>
      <c r="D1" s="803"/>
      <c r="E1" s="803"/>
      <c r="F1" s="803"/>
    </row>
    <row r="2" spans="1:6" ht="9.75" customHeight="1" x14ac:dyDescent="0.2"/>
    <row r="3" spans="1:6" x14ac:dyDescent="0.2">
      <c r="A3" s="52" t="str">
        <f>'หน้าหลักภาระงานขั้นต่ำ '!A4</f>
        <v>ชื่อ</v>
      </c>
      <c r="B3" s="203" t="str">
        <f>'หน้าหลักภาระงานขั้นต่ำ '!B4</f>
        <v>นายมานะ  หมั่นเพียร</v>
      </c>
      <c r="C3" s="203"/>
    </row>
    <row r="4" spans="1:6" x14ac:dyDescent="0.2">
      <c r="A4" s="52" t="str">
        <f>'หน้าหลักภาระงานขั้นต่ำ '!A6</f>
        <v xml:space="preserve">สังกัด </v>
      </c>
      <c r="B4" s="203" t="str">
        <f>ภาระงานบริการวิชาการ!B3</f>
        <v>…………………………</v>
      </c>
      <c r="C4" s="203"/>
      <c r="D4" s="200" t="str">
        <f>'หน้าหลักภาระงานขั้นต่ำ '!L6</f>
        <v>คณะ</v>
      </c>
      <c r="E4" s="203" t="str">
        <f>'หน้าหลักภาระงานขั้นต่ำ '!M6</f>
        <v>ศิลปศาสตร์</v>
      </c>
    </row>
    <row r="5" spans="1:6" ht="8.25" customHeight="1" x14ac:dyDescent="0.2"/>
    <row r="6" spans="1:6" x14ac:dyDescent="0.2">
      <c r="A6" s="201" t="str">
        <f>'หน้าหลักภาระงานขั้นต่ำ '!B12</f>
        <v>ภาระงานทำนุบำรุงศิลปวัฒนธรรม  ข้อ(7)</v>
      </c>
      <c r="B6" s="202"/>
      <c r="C6" s="202"/>
      <c r="D6" s="55" t="s">
        <v>1</v>
      </c>
    </row>
    <row r="7" spans="1:6" x14ac:dyDescent="0.2">
      <c r="D7" s="214">
        <v>3</v>
      </c>
    </row>
    <row r="8" spans="1:6" x14ac:dyDescent="0.2">
      <c r="B8" s="313" t="s">
        <v>3</v>
      </c>
      <c r="C8" s="704"/>
      <c r="D8" s="411">
        <f>D10+D24+D39</f>
        <v>0</v>
      </c>
      <c r="E8" s="372" t="s">
        <v>0</v>
      </c>
    </row>
    <row r="9" spans="1:6" ht="18.75" customHeight="1" x14ac:dyDescent="0.2">
      <c r="B9" s="204" t="s">
        <v>304</v>
      </c>
      <c r="C9" s="204"/>
      <c r="D9" s="204"/>
      <c r="E9" s="204"/>
    </row>
    <row r="10" spans="1:6" x14ac:dyDescent="0.2">
      <c r="A10" s="52" t="s">
        <v>320</v>
      </c>
      <c r="D10" s="407">
        <f>F13+F14+F15+F16+F17+F18+F19+F20+F21+F22</f>
        <v>0</v>
      </c>
      <c r="E10" s="316" t="s">
        <v>0</v>
      </c>
    </row>
    <row r="11" spans="1:6" x14ac:dyDescent="0.2">
      <c r="A11" s="1042"/>
      <c r="B11" s="1029" t="s">
        <v>39</v>
      </c>
      <c r="C11" s="1030"/>
      <c r="D11" s="1044" t="s">
        <v>21</v>
      </c>
      <c r="E11" s="1044"/>
      <c r="F11" s="1040" t="s">
        <v>17</v>
      </c>
    </row>
    <row r="12" spans="1:6" x14ac:dyDescent="0.2">
      <c r="A12" s="1042"/>
      <c r="B12" s="1031"/>
      <c r="C12" s="1032"/>
      <c r="D12" s="205" t="s">
        <v>19</v>
      </c>
      <c r="E12" s="205" t="s">
        <v>20</v>
      </c>
      <c r="F12" s="1041"/>
    </row>
    <row r="13" spans="1:6" ht="15" customHeight="1" x14ac:dyDescent="0.2">
      <c r="A13" s="410">
        <v>1</v>
      </c>
      <c r="B13" s="1033" t="s">
        <v>198</v>
      </c>
      <c r="C13" s="1034"/>
      <c r="D13" s="267"/>
      <c r="E13" s="267"/>
      <c r="F13" s="409" t="str">
        <f t="shared" ref="F13:F20" si="0">IF(D13=1,"12",IF(E13=1,"18","0"))</f>
        <v>0</v>
      </c>
    </row>
    <row r="14" spans="1:6" x14ac:dyDescent="0.2">
      <c r="A14" s="327">
        <v>2</v>
      </c>
      <c r="B14" s="1024" t="s">
        <v>198</v>
      </c>
      <c r="C14" s="1025"/>
      <c r="D14" s="271"/>
      <c r="E14" s="271"/>
      <c r="F14" s="667" t="str">
        <f t="shared" si="0"/>
        <v>0</v>
      </c>
    </row>
    <row r="15" spans="1:6" x14ac:dyDescent="0.2">
      <c r="A15" s="327">
        <v>3</v>
      </c>
      <c r="B15" s="1024" t="s">
        <v>198</v>
      </c>
      <c r="C15" s="1025"/>
      <c r="D15" s="271"/>
      <c r="E15" s="271"/>
      <c r="F15" s="667" t="str">
        <f t="shared" si="0"/>
        <v>0</v>
      </c>
    </row>
    <row r="16" spans="1:6" x14ac:dyDescent="0.2">
      <c r="A16" s="327">
        <v>4</v>
      </c>
      <c r="B16" s="1024" t="s">
        <v>198</v>
      </c>
      <c r="C16" s="1025"/>
      <c r="D16" s="271"/>
      <c r="E16" s="271"/>
      <c r="F16" s="667" t="str">
        <f t="shared" si="0"/>
        <v>0</v>
      </c>
    </row>
    <row r="17" spans="1:6" x14ac:dyDescent="0.2">
      <c r="A17" s="327">
        <v>5</v>
      </c>
      <c r="B17" s="1024" t="s">
        <v>198</v>
      </c>
      <c r="C17" s="1025"/>
      <c r="D17" s="271"/>
      <c r="E17" s="271"/>
      <c r="F17" s="667" t="str">
        <f t="shared" si="0"/>
        <v>0</v>
      </c>
    </row>
    <row r="18" spans="1:6" x14ac:dyDescent="0.2">
      <c r="A18" s="327">
        <v>6</v>
      </c>
      <c r="B18" s="1024" t="s">
        <v>198</v>
      </c>
      <c r="C18" s="1025"/>
      <c r="D18" s="271"/>
      <c r="E18" s="271"/>
      <c r="F18" s="667" t="str">
        <f t="shared" si="0"/>
        <v>0</v>
      </c>
    </row>
    <row r="19" spans="1:6" x14ac:dyDescent="0.2">
      <c r="A19" s="327">
        <v>7</v>
      </c>
      <c r="B19" s="1024" t="s">
        <v>198</v>
      </c>
      <c r="C19" s="1025"/>
      <c r="D19" s="271"/>
      <c r="E19" s="271"/>
      <c r="F19" s="667" t="str">
        <f t="shared" si="0"/>
        <v>0</v>
      </c>
    </row>
    <row r="20" spans="1:6" x14ac:dyDescent="0.2">
      <c r="A20" s="327">
        <v>8</v>
      </c>
      <c r="B20" s="1024" t="s">
        <v>198</v>
      </c>
      <c r="C20" s="1025"/>
      <c r="D20" s="271"/>
      <c r="E20" s="271"/>
      <c r="F20" s="667" t="str">
        <f t="shared" si="0"/>
        <v>0</v>
      </c>
    </row>
    <row r="21" spans="1:6" x14ac:dyDescent="0.2">
      <c r="A21" s="327">
        <v>9</v>
      </c>
      <c r="B21" s="1024" t="s">
        <v>198</v>
      </c>
      <c r="C21" s="1025"/>
      <c r="D21" s="271"/>
      <c r="E21" s="271"/>
      <c r="F21" s="667" t="str">
        <f>IF(D21=1,"12",IF(E21=1,"18","0"))</f>
        <v>0</v>
      </c>
    </row>
    <row r="22" spans="1:6" x14ac:dyDescent="0.2">
      <c r="A22" s="329">
        <v>10</v>
      </c>
      <c r="B22" s="1024" t="s">
        <v>198</v>
      </c>
      <c r="C22" s="1025"/>
      <c r="D22" s="276"/>
      <c r="E22" s="276"/>
      <c r="F22" s="315" t="str">
        <f>IF(D22=1,"12",IF(E22=1,"18","0"))</f>
        <v>0</v>
      </c>
    </row>
    <row r="23" spans="1:6" ht="21" customHeight="1" x14ac:dyDescent="0.2"/>
    <row r="24" spans="1:6" x14ac:dyDescent="0.2">
      <c r="A24" s="52" t="s">
        <v>321</v>
      </c>
      <c r="D24" s="407">
        <f>SUM(F28:F37)</f>
        <v>0</v>
      </c>
      <c r="E24" s="29" t="s">
        <v>0</v>
      </c>
    </row>
    <row r="25" spans="1:6" ht="17.25" customHeight="1" x14ac:dyDescent="0.2">
      <c r="B25" s="204" t="s">
        <v>319</v>
      </c>
      <c r="C25" s="204"/>
      <c r="D25" s="204"/>
      <c r="E25" s="204"/>
    </row>
    <row r="26" spans="1:6" x14ac:dyDescent="0.2">
      <c r="A26" s="1042"/>
      <c r="B26" s="1029" t="s">
        <v>28</v>
      </c>
      <c r="C26" s="1038"/>
      <c r="D26" s="1030"/>
      <c r="E26" s="1026" t="s">
        <v>17</v>
      </c>
      <c r="F26" s="1027"/>
    </row>
    <row r="27" spans="1:6" x14ac:dyDescent="0.2">
      <c r="A27" s="1042"/>
      <c r="B27" s="1031"/>
      <c r="C27" s="1039"/>
      <c r="D27" s="1032"/>
      <c r="E27" s="205" t="s">
        <v>76</v>
      </c>
      <c r="F27" s="314" t="s">
        <v>0</v>
      </c>
    </row>
    <row r="28" spans="1:6" x14ac:dyDescent="0.2">
      <c r="A28" s="410">
        <v>1</v>
      </c>
      <c r="B28" s="1033" t="s">
        <v>188</v>
      </c>
      <c r="C28" s="1043"/>
      <c r="D28" s="1034"/>
      <c r="E28" s="267"/>
      <c r="F28" s="412">
        <f t="shared" ref="F28:F32" si="1">E28/15</f>
        <v>0</v>
      </c>
    </row>
    <row r="29" spans="1:6" x14ac:dyDescent="0.2">
      <c r="A29" s="327">
        <v>2</v>
      </c>
      <c r="B29" s="1024" t="s">
        <v>188</v>
      </c>
      <c r="C29" s="1028"/>
      <c r="D29" s="1025"/>
      <c r="E29" s="271"/>
      <c r="F29" s="129">
        <f t="shared" si="1"/>
        <v>0</v>
      </c>
    </row>
    <row r="30" spans="1:6" x14ac:dyDescent="0.2">
      <c r="A30" s="327">
        <v>3</v>
      </c>
      <c r="B30" s="1024" t="s">
        <v>188</v>
      </c>
      <c r="C30" s="1028"/>
      <c r="D30" s="1025"/>
      <c r="E30" s="271"/>
      <c r="F30" s="129">
        <f t="shared" si="1"/>
        <v>0</v>
      </c>
    </row>
    <row r="31" spans="1:6" x14ac:dyDescent="0.2">
      <c r="A31" s="327">
        <v>4</v>
      </c>
      <c r="B31" s="1024" t="s">
        <v>188</v>
      </c>
      <c r="C31" s="1028"/>
      <c r="D31" s="1025"/>
      <c r="E31" s="271"/>
      <c r="F31" s="129">
        <f t="shared" si="1"/>
        <v>0</v>
      </c>
    </row>
    <row r="32" spans="1:6" x14ac:dyDescent="0.2">
      <c r="A32" s="327">
        <v>5</v>
      </c>
      <c r="B32" s="1024" t="s">
        <v>188</v>
      </c>
      <c r="C32" s="1028"/>
      <c r="D32" s="1025"/>
      <c r="E32" s="271"/>
      <c r="F32" s="129">
        <f t="shared" si="1"/>
        <v>0</v>
      </c>
    </row>
    <row r="33" spans="1:6" x14ac:dyDescent="0.2">
      <c r="A33" s="327">
        <v>6</v>
      </c>
      <c r="B33" s="1024" t="s">
        <v>188</v>
      </c>
      <c r="C33" s="1028"/>
      <c r="D33" s="1025"/>
      <c r="E33" s="271"/>
      <c r="F33" s="129">
        <f>E33/15</f>
        <v>0</v>
      </c>
    </row>
    <row r="34" spans="1:6" x14ac:dyDescent="0.2">
      <c r="A34" s="327">
        <v>7</v>
      </c>
      <c r="B34" s="1024" t="s">
        <v>188</v>
      </c>
      <c r="C34" s="1028"/>
      <c r="D34" s="1025"/>
      <c r="E34" s="271"/>
      <c r="F34" s="129">
        <f>E34/15</f>
        <v>0</v>
      </c>
    </row>
    <row r="35" spans="1:6" x14ac:dyDescent="0.2">
      <c r="A35" s="327">
        <v>8</v>
      </c>
      <c r="B35" s="1024" t="s">
        <v>188</v>
      </c>
      <c r="C35" s="1028"/>
      <c r="D35" s="1025"/>
      <c r="E35" s="271"/>
      <c r="F35" s="129">
        <f>E35/15</f>
        <v>0</v>
      </c>
    </row>
    <row r="36" spans="1:6" x14ac:dyDescent="0.2">
      <c r="A36" s="327">
        <v>9</v>
      </c>
      <c r="B36" s="1024" t="s">
        <v>188</v>
      </c>
      <c r="C36" s="1028"/>
      <c r="D36" s="1025"/>
      <c r="E36" s="271"/>
      <c r="F36" s="129">
        <f>E36/15</f>
        <v>0</v>
      </c>
    </row>
    <row r="37" spans="1:6" x14ac:dyDescent="0.2">
      <c r="A37" s="329">
        <v>10</v>
      </c>
      <c r="B37" s="1035" t="s">
        <v>188</v>
      </c>
      <c r="C37" s="1036"/>
      <c r="D37" s="1037"/>
      <c r="E37" s="276"/>
      <c r="F37" s="369">
        <f>E37/15</f>
        <v>0</v>
      </c>
    </row>
    <row r="38" spans="1:6" ht="23.25" customHeight="1" x14ac:dyDescent="0.2"/>
    <row r="39" spans="1:6" x14ac:dyDescent="0.2">
      <c r="A39" s="52" t="s">
        <v>322</v>
      </c>
      <c r="D39" s="407">
        <f>SUM(F43:F56)</f>
        <v>0</v>
      </c>
      <c r="E39" s="29" t="s">
        <v>0</v>
      </c>
    </row>
    <row r="40" spans="1:6" ht="20.25" customHeight="1" x14ac:dyDescent="0.2">
      <c r="B40" s="204" t="s">
        <v>319</v>
      </c>
      <c r="C40" s="204"/>
      <c r="D40" s="204"/>
      <c r="E40" s="204"/>
    </row>
    <row r="41" spans="1:6" x14ac:dyDescent="0.2">
      <c r="A41" s="1042"/>
      <c r="B41" s="1029" t="s">
        <v>28</v>
      </c>
      <c r="C41" s="1038"/>
      <c r="D41" s="1030"/>
      <c r="E41" s="1045" t="s">
        <v>17</v>
      </c>
      <c r="F41" s="1046"/>
    </row>
    <row r="42" spans="1:6" x14ac:dyDescent="0.2">
      <c r="A42" s="1042"/>
      <c r="B42" s="1031"/>
      <c r="C42" s="1039"/>
      <c r="D42" s="1032"/>
      <c r="E42" s="205" t="s">
        <v>76</v>
      </c>
      <c r="F42" s="314" t="s">
        <v>0</v>
      </c>
    </row>
    <row r="43" spans="1:6" x14ac:dyDescent="0.2">
      <c r="A43" s="410">
        <v>1</v>
      </c>
      <c r="B43" s="1033" t="s">
        <v>188</v>
      </c>
      <c r="C43" s="1043"/>
      <c r="D43" s="1034"/>
      <c r="E43" s="267"/>
      <c r="F43" s="412">
        <f t="shared" ref="F43:F50" si="2">E43/15</f>
        <v>0</v>
      </c>
    </row>
    <row r="44" spans="1:6" x14ac:dyDescent="0.2">
      <c r="A44" s="327">
        <v>2</v>
      </c>
      <c r="B44" s="1024" t="s">
        <v>188</v>
      </c>
      <c r="C44" s="1028"/>
      <c r="D44" s="1025"/>
      <c r="E44" s="271"/>
      <c r="F44" s="129">
        <f t="shared" si="2"/>
        <v>0</v>
      </c>
    </row>
    <row r="45" spans="1:6" x14ac:dyDescent="0.2">
      <c r="A45" s="327">
        <v>3</v>
      </c>
      <c r="B45" s="1024" t="s">
        <v>188</v>
      </c>
      <c r="C45" s="1028"/>
      <c r="D45" s="1025"/>
      <c r="E45" s="271"/>
      <c r="F45" s="129">
        <f t="shared" si="2"/>
        <v>0</v>
      </c>
    </row>
    <row r="46" spans="1:6" x14ac:dyDescent="0.2">
      <c r="A46" s="327">
        <v>4</v>
      </c>
      <c r="B46" s="1024" t="s">
        <v>188</v>
      </c>
      <c r="C46" s="1028"/>
      <c r="D46" s="1025"/>
      <c r="E46" s="271"/>
      <c r="F46" s="129">
        <f t="shared" si="2"/>
        <v>0</v>
      </c>
    </row>
    <row r="47" spans="1:6" x14ac:dyDescent="0.2">
      <c r="A47" s="327">
        <v>5</v>
      </c>
      <c r="B47" s="1024" t="s">
        <v>188</v>
      </c>
      <c r="C47" s="1028"/>
      <c r="D47" s="1025"/>
      <c r="E47" s="271"/>
      <c r="F47" s="129">
        <f t="shared" si="2"/>
        <v>0</v>
      </c>
    </row>
    <row r="48" spans="1:6" x14ac:dyDescent="0.2">
      <c r="A48" s="327">
        <v>6</v>
      </c>
      <c r="B48" s="1024" t="s">
        <v>188</v>
      </c>
      <c r="C48" s="1028"/>
      <c r="D48" s="1025"/>
      <c r="E48" s="271"/>
      <c r="F48" s="129">
        <f t="shared" si="2"/>
        <v>0</v>
      </c>
    </row>
    <row r="49" spans="1:6" x14ac:dyDescent="0.2">
      <c r="A49" s="327">
        <v>7</v>
      </c>
      <c r="B49" s="1024" t="s">
        <v>188</v>
      </c>
      <c r="C49" s="1028"/>
      <c r="D49" s="1025"/>
      <c r="E49" s="271"/>
      <c r="F49" s="129">
        <f t="shared" si="2"/>
        <v>0</v>
      </c>
    </row>
    <row r="50" spans="1:6" x14ac:dyDescent="0.2">
      <c r="A50" s="327">
        <v>8</v>
      </c>
      <c r="B50" s="1024" t="s">
        <v>188</v>
      </c>
      <c r="C50" s="1028"/>
      <c r="D50" s="1025"/>
      <c r="E50" s="271"/>
      <c r="F50" s="129">
        <f t="shared" si="2"/>
        <v>0</v>
      </c>
    </row>
    <row r="51" spans="1:6" x14ac:dyDescent="0.2">
      <c r="A51" s="327">
        <v>9</v>
      </c>
      <c r="B51" s="1024" t="s">
        <v>188</v>
      </c>
      <c r="C51" s="1028"/>
      <c r="D51" s="1025"/>
      <c r="E51" s="271"/>
      <c r="F51" s="129">
        <f t="shared" ref="F51:F54" si="3">E51/15</f>
        <v>0</v>
      </c>
    </row>
    <row r="52" spans="1:6" x14ac:dyDescent="0.2">
      <c r="A52" s="327">
        <v>10</v>
      </c>
      <c r="B52" s="1024" t="s">
        <v>188</v>
      </c>
      <c r="C52" s="1028"/>
      <c r="D52" s="1025"/>
      <c r="E52" s="271"/>
      <c r="F52" s="129">
        <f t="shared" si="3"/>
        <v>0</v>
      </c>
    </row>
    <row r="53" spans="1:6" x14ac:dyDescent="0.2">
      <c r="A53" s="327">
        <v>11</v>
      </c>
      <c r="B53" s="1024" t="s">
        <v>188</v>
      </c>
      <c r="C53" s="1028"/>
      <c r="D53" s="1025"/>
      <c r="E53" s="271"/>
      <c r="F53" s="129">
        <f t="shared" si="3"/>
        <v>0</v>
      </c>
    </row>
    <row r="54" spans="1:6" x14ac:dyDescent="0.2">
      <c r="A54" s="327">
        <v>12</v>
      </c>
      <c r="B54" s="1024" t="s">
        <v>188</v>
      </c>
      <c r="C54" s="1028"/>
      <c r="D54" s="1025"/>
      <c r="E54" s="271"/>
      <c r="F54" s="129">
        <f t="shared" si="3"/>
        <v>0</v>
      </c>
    </row>
    <row r="55" spans="1:6" x14ac:dyDescent="0.2">
      <c r="A55" s="327">
        <v>13</v>
      </c>
      <c r="B55" s="1024" t="s">
        <v>188</v>
      </c>
      <c r="C55" s="1028"/>
      <c r="D55" s="1025"/>
      <c r="E55" s="271"/>
      <c r="F55" s="129">
        <f t="shared" ref="F55:F56" si="4">E55/15</f>
        <v>0</v>
      </c>
    </row>
    <row r="56" spans="1:6" x14ac:dyDescent="0.2">
      <c r="A56" s="329">
        <v>14</v>
      </c>
      <c r="B56" s="1035" t="s">
        <v>188</v>
      </c>
      <c r="C56" s="1036"/>
      <c r="D56" s="1037"/>
      <c r="E56" s="276"/>
      <c r="F56" s="369">
        <f t="shared" si="4"/>
        <v>0</v>
      </c>
    </row>
  </sheetData>
  <sheetProtection algorithmName="SHA-512" hashValue="BjzEY9j+J6goza0ACtwZFXBy+Bf8NXCIyKN8GmnnlRh7qZ3PbWK2FlbO2rpacEIGTA5XKJiJPWrkdpQ8+of9aQ==" saltValue="hJgCda8YC3Qd7LKVTcnj1Q==" spinCount="100000" sheet="1" objects="1" scenarios="1" formatCells="0" formatColumns="0" formatRows="0" insertColumns="0" insertRows="0" insertHyperlinks="0"/>
  <mergeCells count="45">
    <mergeCell ref="B56:D56"/>
    <mergeCell ref="B51:D51"/>
    <mergeCell ref="B52:D52"/>
    <mergeCell ref="B53:D53"/>
    <mergeCell ref="B54:D54"/>
    <mergeCell ref="B55:D55"/>
    <mergeCell ref="A1:F1"/>
    <mergeCell ref="F11:F12"/>
    <mergeCell ref="A26:A27"/>
    <mergeCell ref="B43:D43"/>
    <mergeCell ref="B44:D44"/>
    <mergeCell ref="B35:D35"/>
    <mergeCell ref="B36:D36"/>
    <mergeCell ref="B28:D28"/>
    <mergeCell ref="B29:D29"/>
    <mergeCell ref="B30:D30"/>
    <mergeCell ref="B31:D31"/>
    <mergeCell ref="B32:D32"/>
    <mergeCell ref="A41:A42"/>
    <mergeCell ref="A11:A12"/>
    <mergeCell ref="D11:E11"/>
    <mergeCell ref="E41:F41"/>
    <mergeCell ref="B47:D47"/>
    <mergeCell ref="B48:D48"/>
    <mergeCell ref="B49:D49"/>
    <mergeCell ref="B50:D50"/>
    <mergeCell ref="B45:D45"/>
    <mergeCell ref="B34:D34"/>
    <mergeCell ref="B37:D37"/>
    <mergeCell ref="B46:D46"/>
    <mergeCell ref="B41:D42"/>
    <mergeCell ref="B26:D27"/>
    <mergeCell ref="B11:C12"/>
    <mergeCell ref="B13:C13"/>
    <mergeCell ref="B14:C14"/>
    <mergeCell ref="B15:C15"/>
    <mergeCell ref="B16:C16"/>
    <mergeCell ref="B22:C22"/>
    <mergeCell ref="E26:F26"/>
    <mergeCell ref="B33:D33"/>
    <mergeCell ref="B17:C17"/>
    <mergeCell ref="B18:C18"/>
    <mergeCell ref="B19:C19"/>
    <mergeCell ref="B20:C20"/>
    <mergeCell ref="B21:C21"/>
  </mergeCells>
  <pageMargins left="0.45" right="0.7" top="0.75" bottom="0.75" header="0.3" footer="0.3"/>
  <pageSetup paperSize="9" orientation="portrait" r:id="rId1"/>
  <headerFooter>
    <oddHeader>&amp;Cภาระงานทำนุบำรุงศิลปวัฒนธรรม หน้าที่ &amp;P ของ 1 หน้า</oddHeader>
    <oddFooter>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zoomScale="80" zoomScaleNormal="80" workbookViewId="0">
      <selection activeCell="A2" sqref="A2:XFD2"/>
    </sheetView>
  </sheetViews>
  <sheetFormatPr defaultColWidth="8.7109375" defaultRowHeight="12.75" x14ac:dyDescent="0.2"/>
  <cols>
    <col min="1" max="1" width="8.28515625" style="193" customWidth="1"/>
    <col min="2" max="2" width="51.85546875" style="193" customWidth="1"/>
    <col min="3" max="3" width="19.42578125" style="193" customWidth="1"/>
    <col min="4" max="4" width="24.42578125" style="193" customWidth="1"/>
    <col min="5" max="5" width="12.7109375" style="193" customWidth="1"/>
    <col min="6" max="6" width="11.42578125" style="193" customWidth="1"/>
    <col min="7" max="16384" width="8.7109375" style="193"/>
  </cols>
  <sheetData>
    <row r="1" spans="1:8" ht="15" x14ac:dyDescent="0.2">
      <c r="A1" s="983" t="str">
        <f>'หน้าหลักภาระงานขั้นต่ำ '!A1</f>
        <v xml:space="preserve">ภาระงานของข้าราชการพลเรือนในสถาบันอุดมศึกษา </v>
      </c>
      <c r="B1" s="983"/>
      <c r="C1" s="983"/>
      <c r="D1" s="983"/>
      <c r="E1" s="983"/>
      <c r="F1" s="983"/>
    </row>
    <row r="3" spans="1:8" ht="18" customHeight="1" x14ac:dyDescent="0.2">
      <c r="A3" s="281" t="str">
        <f>'หน้าหลักภาระงานขั้นต่ำ '!A4</f>
        <v>ชื่อ</v>
      </c>
      <c r="B3" s="283" t="str">
        <f>'หน้าหลักภาระงานขั้นต่ำ '!B4</f>
        <v>นายมานะ  หมั่นเพียร</v>
      </c>
      <c r="C3" s="283"/>
      <c r="D3" s="283"/>
      <c r="E3" s="210" t="s">
        <v>191</v>
      </c>
    </row>
    <row r="4" spans="1:8" ht="18" customHeight="1" x14ac:dyDescent="0.2">
      <c r="A4" s="281" t="str">
        <f>'หน้าหลักภาระงานขั้นต่ำ '!A6</f>
        <v xml:space="preserve">สังกัด </v>
      </c>
      <c r="B4" s="283" t="str">
        <f>ภาระงานทำนุฯ!B4</f>
        <v>…………………………</v>
      </c>
      <c r="C4" s="625" t="str">
        <f>'หน้าหลักภาระงานขั้นต่ำ '!L6</f>
        <v>คณะ</v>
      </c>
      <c r="D4" s="283" t="str">
        <f>'หน้าหลักภาระงานขั้นต่ำ '!M6</f>
        <v>ศิลปศาสตร์</v>
      </c>
    </row>
    <row r="5" spans="1:8" ht="18" customHeight="1" x14ac:dyDescent="0.2">
      <c r="A5" s="212" t="str">
        <f>'หน้าหลักภาระงานขั้นต่ำ '!B13</f>
        <v>ภาระงานเกี่ยวกับงานกิจการนักศึกษา ภาระงานอื่นๆ  ข้อ(8)</v>
      </c>
      <c r="B5" s="213"/>
      <c r="E5" s="214">
        <v>3</v>
      </c>
      <c r="F5" s="193" t="s">
        <v>2</v>
      </c>
    </row>
    <row r="6" spans="1:8" ht="18" customHeight="1" x14ac:dyDescent="0.2">
      <c r="B6" s="299" t="s">
        <v>304</v>
      </c>
      <c r="D6" s="420" t="s">
        <v>3</v>
      </c>
      <c r="E6" s="390">
        <f>E7+E16+E25</f>
        <v>0</v>
      </c>
      <c r="F6" s="421" t="s">
        <v>0</v>
      </c>
    </row>
    <row r="7" spans="1:8" ht="18" customHeight="1" x14ac:dyDescent="0.2">
      <c r="A7" s="726" t="s">
        <v>665</v>
      </c>
      <c r="B7" s="210"/>
      <c r="C7" s="210"/>
      <c r="D7" s="210"/>
      <c r="E7" s="727">
        <f>F10+F11+F12+F13+F14</f>
        <v>0</v>
      </c>
      <c r="F7" s="221" t="s">
        <v>0</v>
      </c>
      <c r="G7" s="422"/>
      <c r="H7" s="422"/>
    </row>
    <row r="8" spans="1:8" ht="18" customHeight="1" x14ac:dyDescent="0.2">
      <c r="A8" s="978"/>
      <c r="B8" s="955" t="s">
        <v>28</v>
      </c>
      <c r="C8" s="967" t="s">
        <v>60</v>
      </c>
      <c r="D8" s="967" t="s">
        <v>77</v>
      </c>
      <c r="E8" s="980" t="s">
        <v>17</v>
      </c>
      <c r="F8" s="980"/>
    </row>
    <row r="9" spans="1:8" ht="18" customHeight="1" x14ac:dyDescent="0.2">
      <c r="A9" s="978"/>
      <c r="B9" s="958"/>
      <c r="C9" s="1023"/>
      <c r="D9" s="1023"/>
      <c r="E9" s="725" t="s">
        <v>28</v>
      </c>
      <c r="F9" s="386" t="s">
        <v>0</v>
      </c>
    </row>
    <row r="10" spans="1:8" ht="22.5" customHeight="1" x14ac:dyDescent="0.2">
      <c r="A10" s="423">
        <v>1</v>
      </c>
      <c r="B10" s="323" t="s">
        <v>192</v>
      </c>
      <c r="C10" s="424" t="s">
        <v>193</v>
      </c>
      <c r="D10" s="425" t="s">
        <v>194</v>
      </c>
      <c r="E10" s="324"/>
      <c r="F10" s="137" t="str">
        <f>IF(E10=1,"3","0")</f>
        <v>0</v>
      </c>
    </row>
    <row r="11" spans="1:8" ht="22.5" customHeight="1" x14ac:dyDescent="0.2">
      <c r="A11" s="185">
        <v>2</v>
      </c>
      <c r="B11" s="323" t="s">
        <v>192</v>
      </c>
      <c r="C11" s="424" t="s">
        <v>193</v>
      </c>
      <c r="D11" s="425" t="s">
        <v>194</v>
      </c>
      <c r="E11" s="324"/>
      <c r="F11" s="147" t="str">
        <f t="shared" ref="F11:F23" si="0">IF(E11=1,"3","0")</f>
        <v>0</v>
      </c>
    </row>
    <row r="12" spans="1:8" ht="22.5" customHeight="1" x14ac:dyDescent="0.2">
      <c r="A12" s="185">
        <v>3</v>
      </c>
      <c r="B12" s="323" t="s">
        <v>192</v>
      </c>
      <c r="C12" s="424" t="s">
        <v>193</v>
      </c>
      <c r="D12" s="425" t="s">
        <v>194</v>
      </c>
      <c r="E12" s="324"/>
      <c r="F12" s="147" t="str">
        <f t="shared" si="0"/>
        <v>0</v>
      </c>
    </row>
    <row r="13" spans="1:8" ht="22.5" customHeight="1" x14ac:dyDescent="0.2">
      <c r="A13" s="423">
        <v>4</v>
      </c>
      <c r="B13" s="323" t="s">
        <v>192</v>
      </c>
      <c r="C13" s="424" t="s">
        <v>193</v>
      </c>
      <c r="D13" s="425" t="s">
        <v>194</v>
      </c>
      <c r="E13" s="324"/>
      <c r="F13" s="147" t="str">
        <f t="shared" si="0"/>
        <v>0</v>
      </c>
    </row>
    <row r="14" spans="1:8" ht="22.5" customHeight="1" x14ac:dyDescent="0.2">
      <c r="A14" s="310">
        <v>5</v>
      </c>
      <c r="B14" s="728" t="s">
        <v>192</v>
      </c>
      <c r="C14" s="729" t="s">
        <v>193</v>
      </c>
      <c r="D14" s="730" t="s">
        <v>194</v>
      </c>
      <c r="E14" s="348"/>
      <c r="F14" s="636" t="str">
        <f t="shared" si="0"/>
        <v>0</v>
      </c>
    </row>
    <row r="15" spans="1:8" ht="15.95" customHeight="1" x14ac:dyDescent="0.2"/>
    <row r="16" spans="1:8" ht="32.25" customHeight="1" x14ac:dyDescent="0.2">
      <c r="A16" s="1047" t="s">
        <v>692</v>
      </c>
      <c r="B16" s="1047"/>
      <c r="C16" s="1047"/>
      <c r="D16" s="1047"/>
      <c r="E16" s="731">
        <f>F19+F20+F21+F22+F23</f>
        <v>0</v>
      </c>
      <c r="F16" s="732" t="s">
        <v>0</v>
      </c>
    </row>
    <row r="17" spans="1:6" ht="22.5" customHeight="1" x14ac:dyDescent="0.2">
      <c r="A17" s="978"/>
      <c r="B17" s="955" t="s">
        <v>28</v>
      </c>
      <c r="C17" s="967" t="s">
        <v>60</v>
      </c>
      <c r="D17" s="967" t="s">
        <v>77</v>
      </c>
      <c r="E17" s="980" t="s">
        <v>17</v>
      </c>
      <c r="F17" s="980"/>
    </row>
    <row r="18" spans="1:6" ht="14.45" customHeight="1" x14ac:dyDescent="0.2">
      <c r="A18" s="978"/>
      <c r="B18" s="958"/>
      <c r="C18" s="1023"/>
      <c r="D18" s="1023"/>
      <c r="E18" s="725" t="s">
        <v>28</v>
      </c>
      <c r="F18" s="386" t="s">
        <v>0</v>
      </c>
    </row>
    <row r="19" spans="1:6" ht="22.5" customHeight="1" x14ac:dyDescent="0.2">
      <c r="A19" s="185">
        <v>1</v>
      </c>
      <c r="B19" s="323" t="s">
        <v>192</v>
      </c>
      <c r="C19" s="424" t="s">
        <v>193</v>
      </c>
      <c r="D19" s="425" t="s">
        <v>194</v>
      </c>
      <c r="E19" s="324"/>
      <c r="F19" s="147" t="str">
        <f t="shared" si="0"/>
        <v>0</v>
      </c>
    </row>
    <row r="20" spans="1:6" ht="22.5" customHeight="1" x14ac:dyDescent="0.2">
      <c r="A20" s="423">
        <v>2</v>
      </c>
      <c r="B20" s="323" t="s">
        <v>192</v>
      </c>
      <c r="C20" s="424" t="s">
        <v>193</v>
      </c>
      <c r="D20" s="425" t="s">
        <v>194</v>
      </c>
      <c r="E20" s="324"/>
      <c r="F20" s="147" t="str">
        <f t="shared" si="0"/>
        <v>0</v>
      </c>
    </row>
    <row r="21" spans="1:6" ht="22.5" customHeight="1" x14ac:dyDescent="0.2">
      <c r="A21" s="185">
        <v>3</v>
      </c>
      <c r="B21" s="323" t="s">
        <v>192</v>
      </c>
      <c r="C21" s="424" t="s">
        <v>193</v>
      </c>
      <c r="D21" s="425" t="s">
        <v>194</v>
      </c>
      <c r="E21" s="324"/>
      <c r="F21" s="147" t="str">
        <f t="shared" si="0"/>
        <v>0</v>
      </c>
    </row>
    <row r="22" spans="1:6" ht="22.5" customHeight="1" x14ac:dyDescent="0.2">
      <c r="A22" s="185">
        <v>4</v>
      </c>
      <c r="B22" s="323" t="s">
        <v>192</v>
      </c>
      <c r="C22" s="424" t="s">
        <v>193</v>
      </c>
      <c r="D22" s="425" t="s">
        <v>194</v>
      </c>
      <c r="E22" s="324"/>
      <c r="F22" s="147" t="str">
        <f t="shared" si="0"/>
        <v>0</v>
      </c>
    </row>
    <row r="23" spans="1:6" ht="22.5" customHeight="1" x14ac:dyDescent="0.2">
      <c r="A23" s="185">
        <v>5</v>
      </c>
      <c r="B23" s="323" t="s">
        <v>192</v>
      </c>
      <c r="C23" s="424" t="s">
        <v>193</v>
      </c>
      <c r="D23" s="425" t="s">
        <v>194</v>
      </c>
      <c r="E23" s="324"/>
      <c r="F23" s="147" t="str">
        <f t="shared" si="0"/>
        <v>0</v>
      </c>
    </row>
    <row r="24" spans="1:6" ht="22.5" customHeight="1" x14ac:dyDescent="0.2">
      <c r="A24" s="185"/>
      <c r="B24" s="323"/>
      <c r="C24" s="424"/>
      <c r="D24" s="425"/>
      <c r="E24" s="324"/>
      <c r="F24" s="147"/>
    </row>
    <row r="25" spans="1:6" ht="22.5" customHeight="1" x14ac:dyDescent="0.2">
      <c r="A25" s="1047" t="s">
        <v>691</v>
      </c>
      <c r="B25" s="1047"/>
      <c r="C25" s="1047"/>
      <c r="D25" s="1047"/>
      <c r="E25" s="731">
        <f>F28+F29+F30+F31+F32+F33+F34+F35+F36+F37+F38+F39+F40+F41+F42+F43+F44+F45+F46+F47</f>
        <v>0</v>
      </c>
      <c r="F25" s="732" t="s">
        <v>0</v>
      </c>
    </row>
    <row r="26" spans="1:6" ht="15.75" customHeight="1" x14ac:dyDescent="0.2">
      <c r="A26" s="978"/>
      <c r="B26" s="955" t="s">
        <v>28</v>
      </c>
      <c r="C26" s="967" t="s">
        <v>60</v>
      </c>
      <c r="D26" s="967" t="s">
        <v>77</v>
      </c>
      <c r="E26" s="980" t="s">
        <v>17</v>
      </c>
      <c r="F26" s="980"/>
    </row>
    <row r="27" spans="1:6" ht="15.75" customHeight="1" x14ac:dyDescent="0.2">
      <c r="A27" s="978"/>
      <c r="B27" s="958"/>
      <c r="C27" s="1023"/>
      <c r="D27" s="1023"/>
      <c r="E27" s="725" t="s">
        <v>28</v>
      </c>
      <c r="F27" s="386" t="s">
        <v>0</v>
      </c>
    </row>
    <row r="28" spans="1:6" ht="20.25" customHeight="1" x14ac:dyDescent="0.2">
      <c r="A28" s="185">
        <v>1</v>
      </c>
      <c r="B28" s="323" t="s">
        <v>192</v>
      </c>
      <c r="C28" s="424" t="s">
        <v>193</v>
      </c>
      <c r="D28" s="425" t="s">
        <v>194</v>
      </c>
      <c r="E28" s="324"/>
      <c r="F28" s="733" t="str">
        <f>IF(E28=1,"0.3","0")</f>
        <v>0</v>
      </c>
    </row>
    <row r="29" spans="1:6" ht="20.25" customHeight="1" x14ac:dyDescent="0.2">
      <c r="A29" s="185">
        <v>2</v>
      </c>
      <c r="B29" s="323" t="s">
        <v>192</v>
      </c>
      <c r="C29" s="424" t="s">
        <v>193</v>
      </c>
      <c r="D29" s="425" t="s">
        <v>194</v>
      </c>
      <c r="E29" s="324"/>
      <c r="F29" s="733" t="str">
        <f>IF(E29=1,"0.3","0")</f>
        <v>0</v>
      </c>
    </row>
    <row r="30" spans="1:6" ht="20.25" customHeight="1" x14ac:dyDescent="0.2">
      <c r="A30" s="185">
        <v>3</v>
      </c>
      <c r="B30" s="323" t="s">
        <v>192</v>
      </c>
      <c r="C30" s="424" t="s">
        <v>193</v>
      </c>
      <c r="D30" s="425" t="s">
        <v>194</v>
      </c>
      <c r="E30" s="324"/>
      <c r="F30" s="733" t="str">
        <f t="shared" ref="F30:F47" si="1">IF(E30=1,"0.3","0")</f>
        <v>0</v>
      </c>
    </row>
    <row r="31" spans="1:6" ht="20.25" customHeight="1" x14ac:dyDescent="0.2">
      <c r="A31" s="185">
        <v>4</v>
      </c>
      <c r="B31" s="323" t="s">
        <v>192</v>
      </c>
      <c r="C31" s="424" t="s">
        <v>193</v>
      </c>
      <c r="D31" s="425" t="s">
        <v>194</v>
      </c>
      <c r="E31" s="324"/>
      <c r="F31" s="733" t="str">
        <f t="shared" si="1"/>
        <v>0</v>
      </c>
    </row>
    <row r="32" spans="1:6" ht="20.25" customHeight="1" x14ac:dyDescent="0.2">
      <c r="A32" s="185">
        <v>5</v>
      </c>
      <c r="B32" s="323" t="s">
        <v>192</v>
      </c>
      <c r="C32" s="424" t="s">
        <v>193</v>
      </c>
      <c r="D32" s="425" t="s">
        <v>194</v>
      </c>
      <c r="E32" s="324"/>
      <c r="F32" s="733" t="str">
        <f t="shared" si="1"/>
        <v>0</v>
      </c>
    </row>
    <row r="33" spans="1:6" ht="20.25" customHeight="1" x14ac:dyDescent="0.2">
      <c r="A33" s="185">
        <v>6</v>
      </c>
      <c r="B33" s="323" t="s">
        <v>192</v>
      </c>
      <c r="C33" s="424" t="s">
        <v>193</v>
      </c>
      <c r="D33" s="425" t="s">
        <v>194</v>
      </c>
      <c r="E33" s="324"/>
      <c r="F33" s="733" t="str">
        <f t="shared" si="1"/>
        <v>0</v>
      </c>
    </row>
    <row r="34" spans="1:6" ht="20.25" customHeight="1" x14ac:dyDescent="0.2">
      <c r="A34" s="185">
        <v>7</v>
      </c>
      <c r="B34" s="323" t="s">
        <v>192</v>
      </c>
      <c r="C34" s="424" t="s">
        <v>193</v>
      </c>
      <c r="D34" s="425" t="s">
        <v>194</v>
      </c>
      <c r="E34" s="324"/>
      <c r="F34" s="733" t="str">
        <f t="shared" si="1"/>
        <v>0</v>
      </c>
    </row>
    <row r="35" spans="1:6" ht="20.25" customHeight="1" x14ac:dyDescent="0.2">
      <c r="A35" s="185">
        <v>8</v>
      </c>
      <c r="B35" s="323" t="s">
        <v>192</v>
      </c>
      <c r="C35" s="424" t="s">
        <v>193</v>
      </c>
      <c r="D35" s="425" t="s">
        <v>194</v>
      </c>
      <c r="E35" s="324"/>
      <c r="F35" s="733" t="str">
        <f t="shared" si="1"/>
        <v>0</v>
      </c>
    </row>
    <row r="36" spans="1:6" ht="20.25" customHeight="1" x14ac:dyDescent="0.2">
      <c r="A36" s="185">
        <v>9</v>
      </c>
      <c r="B36" s="323" t="s">
        <v>192</v>
      </c>
      <c r="C36" s="424" t="s">
        <v>193</v>
      </c>
      <c r="D36" s="425" t="s">
        <v>194</v>
      </c>
      <c r="E36" s="324"/>
      <c r="F36" s="733" t="str">
        <f t="shared" si="1"/>
        <v>0</v>
      </c>
    </row>
    <row r="37" spans="1:6" ht="20.25" customHeight="1" x14ac:dyDescent="0.2">
      <c r="A37" s="185">
        <v>10</v>
      </c>
      <c r="B37" s="323" t="s">
        <v>192</v>
      </c>
      <c r="C37" s="424" t="s">
        <v>193</v>
      </c>
      <c r="D37" s="425" t="s">
        <v>194</v>
      </c>
      <c r="E37" s="324"/>
      <c r="F37" s="733" t="str">
        <f t="shared" si="1"/>
        <v>0</v>
      </c>
    </row>
    <row r="38" spans="1:6" ht="20.25" customHeight="1" x14ac:dyDescent="0.2">
      <c r="A38" s="185">
        <v>11</v>
      </c>
      <c r="B38" s="323" t="s">
        <v>192</v>
      </c>
      <c r="C38" s="424" t="s">
        <v>193</v>
      </c>
      <c r="D38" s="425" t="s">
        <v>194</v>
      </c>
      <c r="E38" s="324"/>
      <c r="F38" s="733" t="str">
        <f t="shared" si="1"/>
        <v>0</v>
      </c>
    </row>
    <row r="39" spans="1:6" ht="20.25" customHeight="1" x14ac:dyDescent="0.2">
      <c r="A39" s="185">
        <v>12</v>
      </c>
      <c r="B39" s="323" t="s">
        <v>192</v>
      </c>
      <c r="C39" s="424" t="s">
        <v>193</v>
      </c>
      <c r="D39" s="425" t="s">
        <v>194</v>
      </c>
      <c r="E39" s="324"/>
      <c r="F39" s="733" t="str">
        <f t="shared" si="1"/>
        <v>0</v>
      </c>
    </row>
    <row r="40" spans="1:6" ht="20.25" customHeight="1" x14ac:dyDescent="0.2">
      <c r="A40" s="185">
        <v>13</v>
      </c>
      <c r="B40" s="323" t="s">
        <v>192</v>
      </c>
      <c r="C40" s="424" t="s">
        <v>193</v>
      </c>
      <c r="D40" s="425" t="s">
        <v>194</v>
      </c>
      <c r="E40" s="324"/>
      <c r="F40" s="733" t="str">
        <f t="shared" si="1"/>
        <v>0</v>
      </c>
    </row>
    <row r="41" spans="1:6" ht="20.25" customHeight="1" x14ac:dyDescent="0.2">
      <c r="A41" s="185">
        <v>14</v>
      </c>
      <c r="B41" s="323" t="s">
        <v>192</v>
      </c>
      <c r="C41" s="424" t="s">
        <v>193</v>
      </c>
      <c r="D41" s="425" t="s">
        <v>194</v>
      </c>
      <c r="E41" s="324"/>
      <c r="F41" s="733" t="str">
        <f t="shared" si="1"/>
        <v>0</v>
      </c>
    </row>
    <row r="42" spans="1:6" ht="20.25" customHeight="1" x14ac:dyDescent="0.2">
      <c r="A42" s="185">
        <v>15</v>
      </c>
      <c r="B42" s="323" t="s">
        <v>192</v>
      </c>
      <c r="C42" s="424" t="s">
        <v>193</v>
      </c>
      <c r="D42" s="425" t="s">
        <v>194</v>
      </c>
      <c r="E42" s="324"/>
      <c r="F42" s="733" t="str">
        <f t="shared" si="1"/>
        <v>0</v>
      </c>
    </row>
    <row r="43" spans="1:6" ht="20.25" customHeight="1" x14ac:dyDescent="0.2">
      <c r="A43" s="185">
        <v>16</v>
      </c>
      <c r="B43" s="323" t="s">
        <v>192</v>
      </c>
      <c r="C43" s="424" t="s">
        <v>193</v>
      </c>
      <c r="D43" s="425" t="s">
        <v>194</v>
      </c>
      <c r="E43" s="324"/>
      <c r="F43" s="733" t="str">
        <f t="shared" si="1"/>
        <v>0</v>
      </c>
    </row>
    <row r="44" spans="1:6" ht="20.25" customHeight="1" x14ac:dyDescent="0.2">
      <c r="A44" s="185">
        <v>17</v>
      </c>
      <c r="B44" s="323" t="s">
        <v>192</v>
      </c>
      <c r="C44" s="424" t="s">
        <v>193</v>
      </c>
      <c r="D44" s="425" t="s">
        <v>194</v>
      </c>
      <c r="E44" s="324"/>
      <c r="F44" s="733" t="str">
        <f t="shared" si="1"/>
        <v>0</v>
      </c>
    </row>
    <row r="45" spans="1:6" ht="20.25" customHeight="1" x14ac:dyDescent="0.2">
      <c r="A45" s="185">
        <v>18</v>
      </c>
      <c r="B45" s="323" t="s">
        <v>192</v>
      </c>
      <c r="C45" s="424" t="s">
        <v>193</v>
      </c>
      <c r="D45" s="425" t="s">
        <v>194</v>
      </c>
      <c r="E45" s="324"/>
      <c r="F45" s="733" t="str">
        <f t="shared" si="1"/>
        <v>0</v>
      </c>
    </row>
    <row r="46" spans="1:6" ht="20.25" customHeight="1" x14ac:dyDescent="0.2">
      <c r="A46" s="185">
        <v>19</v>
      </c>
      <c r="B46" s="323" t="s">
        <v>192</v>
      </c>
      <c r="C46" s="424" t="s">
        <v>193</v>
      </c>
      <c r="D46" s="425" t="s">
        <v>194</v>
      </c>
      <c r="E46" s="324"/>
      <c r="F46" s="733" t="str">
        <f t="shared" si="1"/>
        <v>0</v>
      </c>
    </row>
    <row r="47" spans="1:6" ht="20.25" customHeight="1" x14ac:dyDescent="0.2">
      <c r="A47" s="310">
        <v>20</v>
      </c>
      <c r="B47" s="728" t="s">
        <v>192</v>
      </c>
      <c r="C47" s="729" t="s">
        <v>193</v>
      </c>
      <c r="D47" s="730" t="s">
        <v>194</v>
      </c>
      <c r="E47" s="348"/>
      <c r="F47" s="734" t="str">
        <f t="shared" si="1"/>
        <v>0</v>
      </c>
    </row>
  </sheetData>
  <sheetProtection algorithmName="SHA-512" hashValue="a2ApMoFvebjT5fu7hzunF0HvQTGFRhf7wFQrX19FWt8qyWAbPCWsse5GaerXVmw4bqZzwSE/tmlqPFdKRmX88A==" saltValue="ncNCnQVj/RQMB+O4P/G05w==" spinCount="100000" sheet="1" objects="1" scenarios="1" formatCells="0" formatColumns="0" formatRows="0" insertColumns="0" insertRows="0" insertHyperlinks="0"/>
  <mergeCells count="18">
    <mergeCell ref="A26:A27"/>
    <mergeCell ref="B26:B27"/>
    <mergeCell ref="C26:C27"/>
    <mergeCell ref="D26:D27"/>
    <mergeCell ref="E26:F26"/>
    <mergeCell ref="A1:F1"/>
    <mergeCell ref="A8:A9"/>
    <mergeCell ref="E8:F8"/>
    <mergeCell ref="C8:C9"/>
    <mergeCell ref="D8:D9"/>
    <mergeCell ref="B8:B9"/>
    <mergeCell ref="E17:F17"/>
    <mergeCell ref="A25:D25"/>
    <mergeCell ref="A16:D16"/>
    <mergeCell ref="A17:A18"/>
    <mergeCell ref="B17:B18"/>
    <mergeCell ref="C17:C18"/>
    <mergeCell ref="D17:D18"/>
  </mergeCells>
  <pageMargins left="0.7" right="0.2" top="0.75" bottom="0.75" header="0.3" footer="0.3"/>
  <pageSetup paperSize="9" orientation="landscape" r:id="rId1"/>
  <headerFooter>
    <oddHeader>&amp;Cภาระงานกิจการนักศึกษาและงานอื่นๆ หน้าที่ &amp;P ของ  2 หน้า</oddHead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คำแนะนำ</vt:lpstr>
      <vt:lpstr>แบบสรุปประเมินเงินเดือน</vt:lpstr>
      <vt:lpstr>แบบสรุปองค์ประกอบที่ 1 </vt:lpstr>
      <vt:lpstr>หน้าหลักภาระงานขั้นต่ำ </vt:lpstr>
      <vt:lpstr>ภาระงานสอน</vt:lpstr>
      <vt:lpstr>ภาระงานวิจัยและวิชาการอื่น</vt:lpstr>
      <vt:lpstr>ภาระงานบริการวิชาการ</vt:lpstr>
      <vt:lpstr>ภาระงานทำนุฯ</vt:lpstr>
      <vt:lpstr>ภาระงานกิจการนักศึกษา&amp;งานอื่นๆ</vt:lpstr>
      <vt:lpstr>องค์ประกอบที่ 1 </vt:lpstr>
      <vt:lpstr>องค์ประกอบที่ 2</vt:lpstr>
      <vt:lpstr>ช่วงคะแนน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แบบประเมินเงินเดือน</dc:title>
  <dc:subject>เพิ่มภาระงาน</dc:subject>
  <dc:creator>pathumthip tonthubthimthong</dc:creator>
  <cp:keywords>ภาระงาน</cp:keywords>
  <dc:description>โปรแกรม Excel นี้ทำขึ้นเพื่อความสะดวกในการคิดผลการปฏิบัติราชการโดยนำภาระงานมาคิดด้วยร้อยละ 30 ในองค์ประกอบที่ 1</dc:description>
  <cp:lastModifiedBy>Windows User</cp:lastModifiedBy>
  <cp:lastPrinted>2018-09-17T04:51:06Z</cp:lastPrinted>
  <dcterms:created xsi:type="dcterms:W3CDTF">2016-03-22T13:06:56Z</dcterms:created>
  <dcterms:modified xsi:type="dcterms:W3CDTF">2019-08-20T06:55:44Z</dcterms:modified>
  <cp:category>องค์ประกอบที่ 1</cp:category>
  <cp:contentStatus>เริ่มใช้ 1 ต.ค. 2561</cp:contentStatus>
</cp:coreProperties>
</file>